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21" activeTab="23"/>
  </bookViews>
  <sheets>
    <sheet name="26.01.2018 " sheetId="1" state="hidden" r:id="rId1"/>
    <sheet name="13.08.2021" sheetId="2" r:id="rId2"/>
    <sheet name="12.08.2021" sheetId="3" r:id="rId3"/>
    <sheet name="11.08.2021" sheetId="4" r:id="rId4"/>
    <sheet name="10.08.2021" sheetId="5" r:id="rId5"/>
    <sheet name="09.08.2021" sheetId="6" r:id="rId6"/>
    <sheet name="06.08.2021" sheetId="7" r:id="rId7"/>
    <sheet name="05.08.2021" sheetId="8" r:id="rId8"/>
    <sheet name="04.08.2021" sheetId="9" r:id="rId9"/>
    <sheet name="03.08.2021" sheetId="10" r:id="rId10"/>
    <sheet name="02.08.2021" sheetId="11" r:id="rId11"/>
    <sheet name="29.07.2021 " sheetId="12" r:id="rId12"/>
    <sheet name="28.07.2021" sheetId="13" r:id="rId13"/>
    <sheet name="27.07.2021" sheetId="14" r:id="rId14"/>
    <sheet name="26.07.2021 " sheetId="15" r:id="rId15"/>
    <sheet name="23.07.2021" sheetId="16" r:id="rId16"/>
    <sheet name="22.07.2021" sheetId="17" r:id="rId17"/>
    <sheet name="20.07.2021 " sheetId="18" r:id="rId18"/>
    <sheet name="19.07.2021" sheetId="19" r:id="rId19"/>
    <sheet name="16.07.2021 " sheetId="20" r:id="rId20"/>
    <sheet name="15.07.2021" sheetId="21" r:id="rId21"/>
    <sheet name="14.07.2021" sheetId="22" r:id="rId22"/>
    <sheet name="13.07.2021" sheetId="23" r:id="rId23"/>
    <sheet name="12.07.2021 " sheetId="24" r:id="rId24"/>
  </sheets>
  <definedNames>
    <definedName name="_xlnm.Print_Area" localSheetId="10">'02.08.2021'!$A$1:$D$286</definedName>
    <definedName name="_xlnm.Print_Area" localSheetId="9">'03.08.2021'!$A$1:$D$286</definedName>
    <definedName name="_xlnm.Print_Area" localSheetId="8">'04.08.2021'!$A$1:$D$287</definedName>
    <definedName name="_xlnm.Print_Area" localSheetId="7">'05.08.2021'!$A$1:$D$287</definedName>
    <definedName name="_xlnm.Print_Area" localSheetId="6">'06.08.2021'!$A$1:$D$287</definedName>
    <definedName name="_xlnm.Print_Area" localSheetId="5">'09.08.2021'!$A$1:$D$288</definedName>
    <definedName name="_xlnm.Print_Area" localSheetId="4">'10.08.2021'!$A$1:$D$243</definedName>
    <definedName name="_xlnm.Print_Area" localSheetId="3">'11.08.2021'!$A$1:$D$247</definedName>
    <definedName name="_xlnm.Print_Area" localSheetId="23">'12.07.2021 '!$A$1:$D$288</definedName>
    <definedName name="_xlnm.Print_Area" localSheetId="2">'12.08.2021'!$A$1:$D$248</definedName>
    <definedName name="_xlnm.Print_Area" localSheetId="22">'13.07.2021'!$A$1:$D$294</definedName>
    <definedName name="_xlnm.Print_Area" localSheetId="1">'13.08.2021'!$A$1:$D$249</definedName>
    <definedName name="_xlnm.Print_Area" localSheetId="21">'14.07.2021'!$A$1:$D$294</definedName>
    <definedName name="_xlnm.Print_Area" localSheetId="20">'15.07.2021'!$A$1:$D$293</definedName>
    <definedName name="_xlnm.Print_Area" localSheetId="19">'16.07.2021 '!$A$1:$D$295</definedName>
    <definedName name="_xlnm.Print_Area" localSheetId="18">'19.07.2021'!$A$1:$D$295</definedName>
    <definedName name="_xlnm.Print_Area" localSheetId="17">'20.07.2021 '!$A$1:$D$282</definedName>
    <definedName name="_xlnm.Print_Area" localSheetId="16">'22.07.2021'!$A$1:$D$285</definedName>
    <definedName name="_xlnm.Print_Area" localSheetId="15">'23.07.2021'!$A$1:$D$285</definedName>
    <definedName name="_xlnm.Print_Area" localSheetId="0">'26.01.2018 '!$A$1:$D$54</definedName>
    <definedName name="_xlnm.Print_Area" localSheetId="14">'26.07.2021 '!$A$1:$D$285</definedName>
    <definedName name="_xlnm.Print_Area" localSheetId="13">'27.07.2021'!$A$1:$D$289</definedName>
    <definedName name="_xlnm.Print_Area" localSheetId="12">'28.07.2021'!$A$1:$D$289</definedName>
    <definedName name="_xlnm.Print_Area" localSheetId="11">'29.07.2021 '!$A$1:$D$286</definedName>
  </definedNames>
  <calcPr fullCalcOnLoad="1"/>
</workbook>
</file>

<file path=xl/sharedStrings.xml><?xml version="1.0" encoding="utf-8"?>
<sst xmlns="http://schemas.openxmlformats.org/spreadsheetml/2006/main" count="4935" uniqueCount="556">
  <si>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</si>
  <si>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</si>
  <si>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</si>
  <si>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</si>
  <si>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</si>
  <si>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</si>
  <si>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</si>
  <si>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</si>
  <si>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</si>
  <si>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</si>
  <si>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</si>
  <si>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</si>
  <si>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</si>
  <si>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</si>
  <si>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</si>
  <si>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</si>
  <si>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</si>
  <si>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</si>
  <si>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</si>
  <si>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</si>
  <si>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</si>
  <si>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</si>
  <si>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</si>
  <si>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</si>
  <si>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</si>
  <si>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</si>
  <si>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</si>
  <si>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</si>
  <si>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</si>
  <si>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</si>
  <si>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</si>
  <si>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</si>
  <si>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</si>
  <si>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</si>
  <si>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</si>
  <si>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</si>
  <si>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</si>
  <si>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</si>
  <si>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</si>
  <si>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</si>
  <si>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</si>
  <si>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</si>
  <si>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</si>
  <si>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</si>
  <si>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</si>
  <si>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</si>
  <si>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</si>
  <si>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</si>
  <si>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</si>
  <si>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</si>
  <si>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</si>
  <si>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</si>
  <si>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</si>
  <si>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</si>
  <si>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</si>
  <si>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</si>
  <si>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</si>
  <si>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</si>
  <si>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</si>
  <si>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</si>
  <si>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</si>
  <si>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</si>
  <si>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</si>
  <si>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</si>
  <si>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</si>
  <si>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</si>
  <si>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</si>
  <si>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</si>
  <si>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</si>
  <si>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</si>
  <si>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</si>
  <si>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</si>
  <si>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</si>
  <si>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</si>
  <si>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</si>
  <si>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</si>
  <si>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</si>
  <si>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</si>
  <si>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</si>
  <si>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</si>
  <si>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</si>
  <si>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</si>
  <si>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</si>
  <si>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</si>
  <si>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</si>
  <si>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</si>
  <si>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</si>
  <si>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</si>
  <si>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</si>
  <si>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</si>
  <si>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</si>
  <si>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</si>
  <si>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</si>
  <si>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</si>
  <si>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телекомунікаційні послуги</t>
  </si>
  <si>
    <t>канцтовари</t>
  </si>
  <si>
    <t>Освітня субвенція на заробітну плату педагогам ЗЗСО</t>
  </si>
  <si>
    <t>Виконавчий комітет</t>
  </si>
  <si>
    <t>заправка картриджа</t>
  </si>
  <si>
    <t>муніципальне формування з охорони громадського порядку</t>
  </si>
  <si>
    <t>пільгові пенсії</t>
  </si>
  <si>
    <t>послуги інтернет</t>
  </si>
  <si>
    <t>обслуговування прибудинкової території</t>
  </si>
  <si>
    <t>оплата послуг охорони</t>
  </si>
  <si>
    <t>послуги зв'язку</t>
  </si>
  <si>
    <t>Відрядні</t>
  </si>
  <si>
    <t>УЖКГ та будівництва</t>
  </si>
  <si>
    <t>Послуги зв’язку</t>
  </si>
  <si>
    <t>Інтернет/ програма інформатизації</t>
  </si>
  <si>
    <t>Разом</t>
  </si>
  <si>
    <t>КП "МСП-ВАРТА"</t>
  </si>
  <si>
    <t>монтування ліній вуличного освітлення - КП "ВУКГ"</t>
  </si>
  <si>
    <t>господарські товари</t>
  </si>
  <si>
    <t>відшкодування витрат спортсменів з дзюдо</t>
  </si>
  <si>
    <t xml:space="preserve">інша субвенція з обл.бюджету на надання пільг на медичне обслуговування громадян, постраждалим внаслідок Чорнобильської катастрофи </t>
  </si>
  <si>
    <t>оплата послуг інтернет згідно програми інформатизації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</si>
  <si>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 згідно постанови КМУ від 17.08.1998 р. № 1303</t>
  </si>
  <si>
    <t>навчально-тренувальні збори спортсменів з дзюдо</t>
  </si>
  <si>
    <t>перевезення військовозобов'язаних</t>
  </si>
  <si>
    <t>Залишок коштів по загальному і спеціальному фондах</t>
  </si>
  <si>
    <t>Всього видатків по загальному і спеціальному фондах</t>
  </si>
  <si>
    <t>заправка та ремонт картриджів</t>
  </si>
  <si>
    <t>навчання</t>
  </si>
  <si>
    <t>матеріальна допомога/ програма "Турбота"</t>
  </si>
  <si>
    <t>оплата електроенергії</t>
  </si>
  <si>
    <t>КП ВУКГ, викошування комбінованих газонів</t>
  </si>
  <si>
    <t>висвітлення діяльності органів місцевого самоврядування</t>
  </si>
  <si>
    <t>навчально-тренувальні збори по футболу</t>
  </si>
  <si>
    <t xml:space="preserve">розміщено кошти на депозитні рахунки </t>
  </si>
  <si>
    <t>відрядження</t>
  </si>
  <si>
    <t>бензин</t>
  </si>
  <si>
    <t>субвенція на надання підтримки особам з особливими освітніми потребами</t>
  </si>
  <si>
    <t>взято з депозиту</t>
  </si>
  <si>
    <t>заробітна плата звільненим працівникам</t>
  </si>
  <si>
    <t>Управління культури</t>
  </si>
  <si>
    <t>оплата послуг зв’язку</t>
  </si>
  <si>
    <t>навчально-тренувальні збори спортсменів з футболу</t>
  </si>
  <si>
    <t>ДКП ТРК "НТБ"</t>
  </si>
  <si>
    <t>Господарчі товари</t>
  </si>
  <si>
    <t xml:space="preserve">ЦМЛ </t>
  </si>
  <si>
    <t>господарчі товари</t>
  </si>
  <si>
    <t>інсулін</t>
  </si>
  <si>
    <t>техобслуговування пожежної сигналізації</t>
  </si>
  <si>
    <t>оплата послуг інтернет</t>
  </si>
  <si>
    <t>Освіта - дез.засоби</t>
  </si>
  <si>
    <t>субвенція на інклюзивно-ресурсний центр (заробітна плата)</t>
  </si>
  <si>
    <t>театральні крісла</t>
  </si>
  <si>
    <t>розподіл природного газу</t>
  </si>
  <si>
    <t>програма підтримки організації ветеранів</t>
  </si>
  <si>
    <t>перевірка технічного стану димових та вентиляційних каналів</t>
  </si>
  <si>
    <t xml:space="preserve">Відділ спорту </t>
  </si>
  <si>
    <t>Фінансування видатків бюджету Ніжинської міської територіальної громади за 12.07.2021р. пооб’єктно</t>
  </si>
  <si>
    <t xml:space="preserve">розпорядження  №343 від  12.07.2021 р. </t>
  </si>
  <si>
    <t>Залишок коштів станом на 12.07.2021 р., в т.ч.:</t>
  </si>
  <si>
    <t>Надходження коштів на рахунки бюджету 12.07.2021 р., в т.ч.:</t>
  </si>
  <si>
    <t xml:space="preserve">Всього коштів на рахунках бюджету 12.07.2021 р. </t>
  </si>
  <si>
    <t>Поточний ремонт центрального входу</t>
  </si>
  <si>
    <t>Комплекти дверей дерев’яних</t>
  </si>
  <si>
    <t>Інформаційні таблички</t>
  </si>
  <si>
    <t>Електнонна версія журналу №Практика управління  дошкільними закладами"</t>
  </si>
  <si>
    <t>Послуги дератизації, дезінфекції</t>
  </si>
  <si>
    <t>Послуги проведення  аналізів води</t>
  </si>
  <si>
    <t>Одноразова грошова допомога</t>
  </si>
  <si>
    <t>Газ скраплений / Програма культурно-мистецька -ріш.164п.2.2</t>
  </si>
  <si>
    <t>Телекомунікаційні послуги</t>
  </si>
  <si>
    <t>Управління  комунального майна</t>
  </si>
  <si>
    <t>Канц.товари, марки</t>
  </si>
  <si>
    <t>Оплата поштових послуг для компенсації фіз.особам, які надають соц.послуги</t>
  </si>
  <si>
    <t>Картриджі/ Програма інформатизації</t>
  </si>
  <si>
    <t>за 1 половину липня</t>
  </si>
  <si>
    <t>Освіта - гімназія 2</t>
  </si>
  <si>
    <t>придбання кондиціонерів - 4 шт.</t>
  </si>
  <si>
    <t>придбання саджанців - ФОП Квока В.О.</t>
  </si>
  <si>
    <t>Фінансування видатків бюджету Ніжинської міської територіальної громади за 13.07.2021р. пооб’єктно</t>
  </si>
  <si>
    <t>Залишок коштів станом на 13.07.2021 р., в т.ч.:</t>
  </si>
  <si>
    <t>Надходження коштів на рахунки бюджету 13.07.2021 р., в т.ч.:</t>
  </si>
  <si>
    <t xml:space="preserve">Всього коштів на рахунках бюджету 13.07.2021 р. </t>
  </si>
  <si>
    <t xml:space="preserve">розпорядження  №348 від  13.07.2021 р. </t>
  </si>
  <si>
    <t>Освітня субвенція на заробітну плату педагогам</t>
  </si>
  <si>
    <t>технагляд за поточний ремонт центрального входу</t>
  </si>
  <si>
    <t>касове обслуговування/ програма "Турбота"</t>
  </si>
  <si>
    <t>двері гімназія 2</t>
  </si>
  <si>
    <t>Муніципальна варта</t>
  </si>
  <si>
    <t>рішення виконавчого комітету № 232 послуги зі встановлення турнікетів/ програма розвитку культури</t>
  </si>
  <si>
    <t>рішення виконавчого комітету № 232 послуги зі встановлення контейнерів для сміття/ програма розвитку культури</t>
  </si>
  <si>
    <t>рішення виконавчого комітету № 232 послуги з завезення та розташування дерев’яних балок/ програма розвитку культури</t>
  </si>
  <si>
    <t>рішення виконавчого комітету № 232 послуги зі встановлення біотуалетів/ програма розвитку культури</t>
  </si>
  <si>
    <t>рішення виконавчого комітету № 232 послуги з завезення дров для обрядового дійства/ програма розвитку культури</t>
  </si>
  <si>
    <t>рішення виконавчого комітету № 232 послуги по перевезенню, монтажу й демонтажу сцени/ програма розвитку культури</t>
  </si>
  <si>
    <t>рішення виконавчого комітету № 232 послуги по світловому забезпеченню свята Івана Купала/ програма розвитку культури</t>
  </si>
  <si>
    <t>рішення виконавчого комітету № 232 подарунки учасникам конкурсу на Івана Купала/ програма розвитку культури</t>
  </si>
  <si>
    <t>паливно-мастильні матеріали</t>
  </si>
  <si>
    <t>монтування вуличного освітлення - КП "ВУКГ"</t>
  </si>
  <si>
    <t>заробітна плата за І половину липня по МЦП "Удосконалення системи поводження з ТПВ", "Забезпечення функціонування громадських вбиралень", "Реконструкція, розвиток кладовищ міста"</t>
  </si>
  <si>
    <t>розроблення ПКД по об’єкту "Каптільний ремонт дороги по вул. Незалежності</t>
  </si>
  <si>
    <t>послуги з виготовлення технічного паспорту (м. Ніжин, вул. Прилуцька, 89г)</t>
  </si>
  <si>
    <t>Фінансування видатків бюджету Ніжинської міської територіальної громади за 14.07.2021р. пооб’єктно</t>
  </si>
  <si>
    <t>Залишок коштів станом на 14.07.2021 р., в т.ч.:</t>
  </si>
  <si>
    <t>Надходження коштів на рахунки бюджету 14.07.2021 р., в т.ч.:</t>
  </si>
  <si>
    <t xml:space="preserve">Всього коштів на рахунках бюджету 14.07.2021 р. </t>
  </si>
  <si>
    <t xml:space="preserve">розпорядження  №350,351 від  14.07.2021 р. </t>
  </si>
  <si>
    <t>за 1 половину липня, зар.плата звільненим працівникам освіти</t>
  </si>
  <si>
    <t>Послуги з виготовлення, монтажу і демонтажу пристані на Свято Івана Купала / Програма культурно-мистецька - ріш.№232 п.1.3</t>
  </si>
  <si>
    <t>Канцелярські товари</t>
  </si>
  <si>
    <t>Заправка картриджів</t>
  </si>
  <si>
    <t>Автопослуги з перевезення  спортсменів з дзюдо, м.Харків</t>
  </si>
  <si>
    <t>Придбання  дверей</t>
  </si>
  <si>
    <t>Придбання  енергозберігаючих лампочок</t>
  </si>
  <si>
    <t>Поштові послуги/ Юридична програма</t>
  </si>
  <si>
    <t>Буд.матеріали</t>
  </si>
  <si>
    <t>Кондиціонери</t>
  </si>
  <si>
    <t>Матеріальна допомога/Програма відзнач.свят-ріш 229</t>
  </si>
  <si>
    <t>За касове обслуговування /Програма відзначення свят</t>
  </si>
  <si>
    <t>Послуги інтернет/Програма інформатизації</t>
  </si>
  <si>
    <t>Підтримка  ради  ветеранів (оплата енергоносіїв, оренди)/Програма підтримки ради ветеранів</t>
  </si>
  <si>
    <t>Тех.обслуговування  газ.обладнання/гімназія 2</t>
  </si>
  <si>
    <t>Дератизація</t>
  </si>
  <si>
    <t>Фінансування видатків бюджету Ніжинської міської територіальної громади за 15.07.2021р. пооб’єктно</t>
  </si>
  <si>
    <t xml:space="preserve">розпорядження  № 353 від  15.07.2021 р. </t>
  </si>
  <si>
    <t>Залишок коштів станом на 15.07.2021 р., в т.ч.:</t>
  </si>
  <si>
    <t>Надходження коштів на рахунки бюджету 15.07.2021 р., в т.ч.:</t>
  </si>
  <si>
    <t xml:space="preserve">Всього коштів на рахунках бюджету 15.07.2021 р. </t>
  </si>
  <si>
    <t>комплект дверей</t>
  </si>
  <si>
    <t>Тех.обслуговування пожежної сигналізації</t>
  </si>
  <si>
    <t>Інтернет/програма інформатизації</t>
  </si>
  <si>
    <t>технічне обслуговування тепловодопровідного водовідведення</t>
  </si>
  <si>
    <t xml:space="preserve">Програма підтримки організації УТОГ </t>
  </si>
  <si>
    <t>за електричну енергію - ТОВ "Енера Чернігів"</t>
  </si>
  <si>
    <t>видалення аварійних, сухостійних і фаунтових дерев - КП "ВУКГ"</t>
  </si>
  <si>
    <t>створення громадського простору шляхом облаштування зони відпочинку для мешканців міста на території мікрорайону Космонавтів - ФОП Савенко О.М.</t>
  </si>
  <si>
    <t xml:space="preserve">Залишок коштів </t>
  </si>
  <si>
    <t>Фінансування видатків бюджету Ніжинської міської територіальної громади за 16.07.2021р. пооб’єктно</t>
  </si>
  <si>
    <t>Залишок коштів станом на 16.07.2021 р., в т.ч.:</t>
  </si>
  <si>
    <t>Надходження коштів на рахунки бюджету 16.07.2021 р., в т.ч.:</t>
  </si>
  <si>
    <t xml:space="preserve">Всього коштів на рахунках бюджету 16.07.2021 р. </t>
  </si>
  <si>
    <t>участь у чемпіонаті з легкої атлетики</t>
  </si>
  <si>
    <t>навчально-тренувальні збори по легковій атлетиці</t>
  </si>
  <si>
    <t>екран</t>
  </si>
  <si>
    <t>МЦ"Спорт для всіх"</t>
  </si>
  <si>
    <t>вогнегасники згідно програми пожежна безпека</t>
  </si>
  <si>
    <t xml:space="preserve">технічне обслуговування та перезарядка вогнегасників згідно програми пожежної безпеки </t>
  </si>
  <si>
    <t>оплата послуг з облаштування гімнастичного дитячого будівельного комплексу "Будівельник" , громадський проект</t>
  </si>
  <si>
    <t xml:space="preserve">розпорядження  № 357 від  16.07.2021 р. </t>
  </si>
  <si>
    <t xml:space="preserve">технічний нагляд та поточний ремонт бетонної споруди навісу ІРЦ </t>
  </si>
  <si>
    <t>телекомунікаційні послуги - ПрАТ "Датагруп"</t>
  </si>
  <si>
    <t>громадські роботи з благоустрою та озеленення - КП "ВУКГ"</t>
  </si>
  <si>
    <t>придбання планшета - ТОВ "Комел"</t>
  </si>
  <si>
    <t>придбання холодильника</t>
  </si>
  <si>
    <t>Фінансування видатків бюджету Ніжинської міської територіальної громади за 19.07.2021р. пооб’єктно</t>
  </si>
  <si>
    <t>Залишок коштів станом на 19.07.2021 р., в т.ч.:</t>
  </si>
  <si>
    <t>Надходження коштів на рахунки бюджету 19.07.2021 р., в т.ч.:</t>
  </si>
  <si>
    <t xml:space="preserve">Всього коштів на рахунках бюджету 19.07.2021 р. </t>
  </si>
  <si>
    <t>Вневідомча охорона</t>
  </si>
  <si>
    <t>Компенсація пільг на ЖКП сім’ям загиблих військовослужбовцям за червень/ Програма сплати пільг ЖКП</t>
  </si>
  <si>
    <t>Компенсація послуг зв’язку за червень Ніжинській дистанції зв’язку/ Програма Турбота</t>
  </si>
  <si>
    <t>Спостереження за спрацюванням пожежної сигналізації</t>
  </si>
  <si>
    <t>Відправка кореспонденції/Програма юридичного обслуговування</t>
  </si>
  <si>
    <t>Послуги вимірювання опору контура заземлення/ Програма пож безпеки</t>
  </si>
  <si>
    <t>Придбання квартири для лікарів КНП "Ніжинський пологовий будинок"</t>
  </si>
  <si>
    <t>Придбання планшету</t>
  </si>
  <si>
    <t xml:space="preserve">розпорядження  № 358, 359 від  19.07.2021 р. </t>
  </si>
  <si>
    <t xml:space="preserve">     </t>
  </si>
  <si>
    <t>КП "ВУКГ"Видалення  аварійних, сухостійних та фаутних дерев</t>
  </si>
  <si>
    <t>Фінансування видатків бюджету Ніжинської міської територіальної громади за 20.07.2021р. пооб’єктно</t>
  </si>
  <si>
    <t xml:space="preserve">розпорядження  № 360 від  20.07.2021 р. </t>
  </si>
  <si>
    <t>Залишок коштів станом на 20.07.2021 р., в т.ч.:</t>
  </si>
  <si>
    <t>Надходження коштів на рахунки бюджету 20.07.2021 р., в т.ч.:</t>
  </si>
  <si>
    <t xml:space="preserve">Всього коштів на рахунках бюджету 20.07.2021 р. </t>
  </si>
  <si>
    <t>господарське знаряддя</t>
  </si>
  <si>
    <t>квіти згідно ріш. №177 відповідно до програми з відзначення держ.та профес.свят</t>
  </si>
  <si>
    <t>банер згідно програми розвитку інвестиц. діяльності</t>
  </si>
  <si>
    <t>консультативні послуги з розробки системи матер.стимулювання енергоефек. поведінки бюджетних установ згідно програми розвитку інвестиц. діяльності</t>
  </si>
  <si>
    <t>встановлення дверного блоку в ДЮСФШ</t>
  </si>
  <si>
    <t>заправка вогнегасників згідно програми пожежної безпеки</t>
  </si>
  <si>
    <t>стіл-тумба для ДЮСШШ</t>
  </si>
  <si>
    <t>оплата послуг страхування транспортного засобу</t>
  </si>
  <si>
    <t>компенсація за пільговий проїзд залізн. транспортом за січень-квітень 2021р./ Програма "Турбота"</t>
  </si>
  <si>
    <t>послуги вимірювання опору контура заземлення по ІРЦ / програма пож.безпеки</t>
  </si>
  <si>
    <t>комп’ютер для управліня</t>
  </si>
  <si>
    <t>Залишок коштів станом на 21.07.2021 р., в т.ч.:</t>
  </si>
  <si>
    <t>компенсація за послуги зв’язку за червень  / Програма "Турбота"</t>
  </si>
  <si>
    <t>оплата послуг за телекомунікаційні послуги згідно програми підтримки діяльності Ніжинської територіальної організації УТОГ</t>
  </si>
  <si>
    <t>послуги з технічного обслуговування медичного обладнання</t>
  </si>
  <si>
    <t>прочищення каналізаційної мережі</t>
  </si>
  <si>
    <t>оплата послуг за відповідальне зберігання шиферу</t>
  </si>
  <si>
    <t>оплата послуг за спостереження за спрацюванням установок пожежної сигналізації</t>
  </si>
  <si>
    <t>оплата послуг з відшкодування за дератизацію</t>
  </si>
  <si>
    <t>журнал обліку</t>
  </si>
  <si>
    <t>дезінфікуючі засоби по ДЮСШ</t>
  </si>
  <si>
    <t>фарба та кисті</t>
  </si>
  <si>
    <t>електричне приладдя</t>
  </si>
  <si>
    <t>оплата послуг спеціального зв’язку</t>
  </si>
  <si>
    <t>стипендія обдарованій молоді згідно програми виплати стипендій</t>
  </si>
  <si>
    <t xml:space="preserve">розпорядження  № 262,265 від  21.07.2021 р. </t>
  </si>
  <si>
    <t>оплата послуг з поточного ремонту автомобіля</t>
  </si>
  <si>
    <t>судовий збір згідно програми юридичного обслуговування</t>
  </si>
  <si>
    <t>оплата послуг  зв’язку</t>
  </si>
  <si>
    <t>ЦМЛ М.Галицького</t>
  </si>
  <si>
    <t>Фінансування видатків бюджету Ніжинської міської територіальної громади за 22.07.2021р. пооб’єктно</t>
  </si>
  <si>
    <t>УправлінняЖКГ</t>
  </si>
  <si>
    <t>Реконструкція частини будівлі корпусу КНП "Ніжинська ЦМЛ"</t>
  </si>
  <si>
    <t xml:space="preserve">Всього коштів на рахунках бюджету 22.07.2021 р. </t>
  </si>
  <si>
    <t>Управління комун. майна та земельних відносин</t>
  </si>
  <si>
    <t>компенсація за послуги зв’язку особам з інвалідністю по зору за червень/ Програма оплати пільг  за ЖКП</t>
  </si>
  <si>
    <t>брендові захисні шоломи, накидки згідно програми розвитку інвестиційної діяльності,  рішення виконкому №254</t>
  </si>
  <si>
    <t>оплата послуги із встановлення кондиціонерів</t>
  </si>
  <si>
    <t xml:space="preserve">КП "ВУКГ", монтування ліній вуличного освітлення </t>
  </si>
  <si>
    <t>КП "ВУКГ", придбання пластикових контейнерів для збору сміття</t>
  </si>
  <si>
    <t>КП "ВУКГ", придбання матеріалів для виконання робіт по забезпеченню пожежної безпеки нежитлової будівлі "операторська " на полігоні ТПВ</t>
  </si>
  <si>
    <t>КП "ВУКГ" послуги з обслуговування електромереж</t>
  </si>
  <si>
    <t>МЦП  підтримки ОСББ,   погашення відсотків за кредитом ОСББ "Озерна,23",  ОСББ "Мальва"</t>
  </si>
  <si>
    <t>ФОП Мнацаканян,  поточний  ремонт внутріквартальних доріг</t>
  </si>
  <si>
    <t>послуги містобудівного  моніторингу реалізації Генерального плану м.Ніжин - аналітичні послуги</t>
  </si>
  <si>
    <t>ФОП Логінов,  фарбування перил театрального мосту</t>
  </si>
  <si>
    <t>Фінансування видатків бюджету Ніжинської міської територіальної громади за 23.07.2021р. пооб’єктно</t>
  </si>
  <si>
    <t>Залишок коштів станом на 23.07.2021 р., в т.ч.:</t>
  </si>
  <si>
    <t xml:space="preserve">Всього коштів на рахунках бюджету 23.07.2021 р. </t>
  </si>
  <si>
    <t>послуги з перевезення Ніжин-Чернівці-Ніжин ДЗАТ "Вікторія"</t>
  </si>
  <si>
    <t>підставка до проекційного екрану</t>
  </si>
  <si>
    <t>штатив/програма громадського бюджету</t>
  </si>
  <si>
    <t>стійка мікрофонна/програма громадського бюджету</t>
  </si>
  <si>
    <t>зарядний пристрій АА/програма громадського бюджету</t>
  </si>
  <si>
    <t>акумулятор АА 5 шт. АА/програма громадського бюджету</t>
  </si>
  <si>
    <t>Ultra+SD картка пам’яті/програма громадського бюджету</t>
  </si>
  <si>
    <t>аудіорекордер</t>
  </si>
  <si>
    <t>картка пам’яті 3 шт. АА/програма громадського бюджету</t>
  </si>
  <si>
    <t>послуга з базового впровадження СЕД "МІА:Документообіг"/програма інформатизації</t>
  </si>
  <si>
    <t>ліцензія на використання комп’ютерної програми  "МІА:Документообіг"/ програма інформатизації</t>
  </si>
  <si>
    <t>послуги з висвітлення в ТОВ "Телерадіокомпанія "ТІМ"/програма висвітлення діяльності ОМС</t>
  </si>
  <si>
    <t xml:space="preserve">розпорядження  №  366 від  23.07.2021 р. </t>
  </si>
  <si>
    <t>Надходження коштів на рахунки бюджету 23.07.2021 р., в т.ч.:</t>
  </si>
  <si>
    <t>ФОП Петренко І.Л. річковий пісок</t>
  </si>
  <si>
    <t>КП "ВУКГ" поточний ремонт лавок на бульварі Шевченка</t>
  </si>
  <si>
    <t>Ніжин.РЕМ позачергова перевірка правильності роботи засобу обліку</t>
  </si>
  <si>
    <t>Надходження коштів на рахунки бюджету 22.07.2021 р., в т.ч.:</t>
  </si>
  <si>
    <t>Фінансування видатків бюджету Ніжинської міської територіальної громади за 26.07.2021р. пооб’єктно</t>
  </si>
  <si>
    <t>Залишок коштів станом на 26.07.2021 р., в т.ч.:</t>
  </si>
  <si>
    <t>Надходження коштів на рахунки бюджету 26.07.2021 р., в т.ч.:</t>
  </si>
  <si>
    <t xml:space="preserve">Всього коштів на рахунках бюджету 26.07.2021 р. </t>
  </si>
  <si>
    <t xml:space="preserve">оплата послуг з облаштування та ремонту тепломеханічного устаткування котельні </t>
  </si>
  <si>
    <t>контейнери для ТПВ з кришкою ДНЗ №1, ЗОШ №10</t>
  </si>
  <si>
    <t>відшкодування вартості робіт з безплатного лікування та зубопротезув. пільг.категорій населення</t>
  </si>
  <si>
    <t xml:space="preserve">фінансова підтримка діяльності відокремленого підрозділу Товариства Червоного Хреста згідно пррограми </t>
  </si>
  <si>
    <t>навчально-тренувальні збори спортсменів з волейболу</t>
  </si>
  <si>
    <t>відшкодування витрат спортсменів з бойового самбо</t>
  </si>
  <si>
    <t xml:space="preserve">розпорядження  №  368,369 від  26.07.2021 р. </t>
  </si>
  <si>
    <t>заробітна плата за 2 половину липня</t>
  </si>
  <si>
    <t>Фінансування видатків бюджету Ніжинської міської територіальної громади за 27.07.2021р. пооб’єктно</t>
  </si>
  <si>
    <t>Залишок коштів станом на 27.07.2021 р., в т.ч.:</t>
  </si>
  <si>
    <t>Надходження коштів на рахунки бюджету 27.07.2021 р., в т.ч.:</t>
  </si>
  <si>
    <t xml:space="preserve">Всього коштів на рахунках бюджету 27.07.2021 р. </t>
  </si>
  <si>
    <t>встановлення, монтаж, пусконалагоджувальні роботи зі встановлення кондиціонерів</t>
  </si>
  <si>
    <t>відшкодування вартості робіт з безоплатного зубопротезування пільгових категорій населення</t>
  </si>
  <si>
    <t>рішення виконавчого комітету № 235 грошова винагорода/програма розвитку інвестиційної діяльності</t>
  </si>
  <si>
    <t>рішення виконавчого комітету № 253 послуги з висвітлення інформації на сітілайтах/програма з виконання власних повноважень</t>
  </si>
  <si>
    <t>перевезення військовозобов’язаних/ програма допризовної підготовки</t>
  </si>
  <si>
    <t>послуги з консультування комп’ютерної програми/ програма інформатизації</t>
  </si>
  <si>
    <t>оформлення куточку природи ДНЗ</t>
  </si>
  <si>
    <t>контейнер для ТПВ ЗОШ</t>
  </si>
  <si>
    <t>джерело безперебійного живлення/ програма інформатизації</t>
  </si>
  <si>
    <t>технічне обслуговування за спостереженням за установкою пожежної сигналізації ДНЗ</t>
  </si>
  <si>
    <t>господарчі матеріали ДНЗ</t>
  </si>
  <si>
    <t>послуги спостереження за системою пожежної сигналізації ДНЗ</t>
  </si>
  <si>
    <t>встановлення вікон гімназія № 2</t>
  </si>
  <si>
    <t>художнє оформлення стін гімназія № 2</t>
  </si>
  <si>
    <t xml:space="preserve">розпорядження  №  370, 371, 372, 374,375від  27.07.2021 р. </t>
  </si>
  <si>
    <t xml:space="preserve">КП " ВУКГ"послуги з озеленення територій та утримання </t>
  </si>
  <si>
    <t>КП " ВУКГ" поточ.рем. елементів дит.майданчика в парку Шевченка</t>
  </si>
  <si>
    <t>КП КК " Північна" МЦП ТПВ придбання бензину</t>
  </si>
  <si>
    <t>Кап.рем. Віконних блоків із заміною на металопластикові в Центрі комплексної реабілітації дітей з інвалідністю "Віра"</t>
  </si>
  <si>
    <t>УЖКГі Б</t>
  </si>
  <si>
    <t xml:space="preserve">Кап. Рем. Пішоход.зони між проїждждими частинами вул.Шевченко на ділянці від пл. І Франка до вул.Козача, вт.ч. ПКД </t>
  </si>
  <si>
    <t>Залишок коштів станом на 28.07.2021 р., в т.ч.:</t>
  </si>
  <si>
    <t>Надходження коштів на рахунки бюджету 28.07.2021 р., в т.ч.:</t>
  </si>
  <si>
    <t xml:space="preserve">Всього коштів на рахунках бюджету 28.07.2021 р. </t>
  </si>
  <si>
    <t>Придбання  програмного забезпечення/ Програма інформатизації</t>
  </si>
  <si>
    <t xml:space="preserve">розпорядження  № 376 від  28.07.2021 р. </t>
  </si>
  <si>
    <t>Зарплата за липень, згідно МЦП "Удосконалення системи поводження зТПВ", КП КК Північна</t>
  </si>
  <si>
    <t>Зарплата за липень, згідно МЦП "Допризовної підготовки...", КП КК Північна</t>
  </si>
  <si>
    <t>Оплата електроенергії, придбання бензину, згідно МЦП "Допризовної підготовки...", КП КК Північна</t>
  </si>
  <si>
    <t>Поточний ремонт ливневих решіток вул.Набережна</t>
  </si>
  <si>
    <t>Поточний ремонт лавок скв.Лисянського</t>
  </si>
  <si>
    <t>Послуги з утримання та чіпування собак</t>
  </si>
  <si>
    <t>Капремонт пішохідної зони, геодезичні роботи</t>
  </si>
  <si>
    <t>Реконструкція частини будівлі головного корпусу ЦМЛ, технагляд</t>
  </si>
  <si>
    <t>Фінансування видатків бюджету Ніжинської міської територіальної громади за 29.07.2021р. пооб’єктно</t>
  </si>
  <si>
    <t xml:space="preserve">розпорядження  № 380 від  29.07.2021 р. </t>
  </si>
  <si>
    <t>Залишок коштів станом на 29.07.2021 р., в т.ч.:</t>
  </si>
  <si>
    <t>Надходження коштів на рахунки бюджету 29.07.2021 р., в т.ч.:</t>
  </si>
  <si>
    <t xml:space="preserve">Всього коштів на рахунках бюджету 29.07.2021 р. </t>
  </si>
  <si>
    <t>Фінансування видатків бюджету Ніжинської міської територіальної громади за 02.08.2021р. пооб’єктно</t>
  </si>
  <si>
    <t>Залишок коштів станом на 02.08.2021 р., в т.ч.:</t>
  </si>
  <si>
    <t>Надходження коштів на рахунки бюджету 02.08.2021 р., в т.ч.:</t>
  </si>
  <si>
    <t xml:space="preserve">Всього коштів на рахунках бюджету 02.08.2021 р. </t>
  </si>
  <si>
    <t xml:space="preserve">розпорядження  № 381 від  02.08.2021 р. </t>
  </si>
  <si>
    <t>заробітна плата звільненому працівнику</t>
  </si>
  <si>
    <t>Від.спорту</t>
  </si>
  <si>
    <t xml:space="preserve">газонокосарка 12600,0; повітредуйка 17190, трибуни модульні з накриттям 99900 </t>
  </si>
  <si>
    <t xml:space="preserve">Субвенція "Нова українська школа" на закупівлю засобів навчання та обладнання для навчальних кабінетів початкової школи </t>
  </si>
  <si>
    <t>капітальний ремонт шляхом проведення комплексної термомодернізації Ніжинської ЗОШ №10, в т.ч.технагляд, співфінансування НЕФКО</t>
  </si>
  <si>
    <t>Фінансування видатків бюджету Ніжинської міської територіальної громади за 03.08.2021р. пооб’єктно</t>
  </si>
  <si>
    <t>Залишок коштів станом на 03.08.2021 р., в т.ч.:</t>
  </si>
  <si>
    <t>Надходження коштів на рахунки бюджету 03.08.2021 р., в т.ч.:</t>
  </si>
  <si>
    <t xml:space="preserve">Всього коштів на рахунках бюджету 03.08.2021 р. </t>
  </si>
  <si>
    <t>відпускні</t>
  </si>
  <si>
    <t>будматеріали (саморізи, фарба та інше)</t>
  </si>
  <si>
    <t>миючі засоби</t>
  </si>
  <si>
    <t>технічне обслуговування та спостереження за спрацюванням установок пожежної сигналізації</t>
  </si>
  <si>
    <t>розміщення інформації на сіті-лайтах</t>
  </si>
  <si>
    <t>опублікування інформації в ТОВ "Медіа центр "Вісті""</t>
  </si>
  <si>
    <t>програма підтримки ради ветеранів</t>
  </si>
  <si>
    <t>обслуговування системи пожежної сигналізації</t>
  </si>
  <si>
    <t>послуги із захоронення ТПВ</t>
  </si>
  <si>
    <t>відправка кореспонденції/ юридична програма</t>
  </si>
  <si>
    <t>страхування автомобіля</t>
  </si>
  <si>
    <t>рішення виконавчого комітету № 274 (придбання мінеральної води)/ програма з відзначення державних свят</t>
  </si>
  <si>
    <t>конструкція для банера/ програма "Молодь Ніжина"</t>
  </si>
  <si>
    <t>канцприладдя (блокноти, прапорці, фарба)/ програма "Молодь Ніжина"</t>
  </si>
  <si>
    <t xml:space="preserve">розпорядження  №  384, 386 від  03.08.2021 р. </t>
  </si>
  <si>
    <t>послуги з розроблення базових лінійних норм на списання автом. палива</t>
  </si>
  <si>
    <t>КП "ВУКГ" оплата екологічного податку згідно МЦП "Розвитку та підтримки комунальних підприємств міста на 2021 р."</t>
  </si>
  <si>
    <t>Капітальний ремонт віконних блоків з заміною на металопластиковів Центрі комплексної реабілітації для дітей з інвалідністю "Віра"(технагляд)</t>
  </si>
  <si>
    <t>розміщено кошти на депозитні рахунки 02.08.2021</t>
  </si>
  <si>
    <t>Фінансування видатків бюджету Ніжинської міської територіальної громади за 04.08.2021р. пооб’єктно</t>
  </si>
  <si>
    <t>Залишок коштів станом на 04.08.2021 р., в т.ч.:</t>
  </si>
  <si>
    <t>Надходження коштів на рахунки бюджету 04.08.2021 р., в т.ч.:</t>
  </si>
  <si>
    <t>розміщено кошти на депозитні рахунки 04.08.2021</t>
  </si>
  <si>
    <t xml:space="preserve">Всього коштів на рахунках бюджету 04.08.2021 р. </t>
  </si>
  <si>
    <t>оплата послуг з заправки картриджів</t>
  </si>
  <si>
    <t>картридж</t>
  </si>
  <si>
    <t>оплата послуг з поточного ремонту пандусу біля входу жіночої консультації блоку В "КНП "Ніжинський міський пологовий будинок"</t>
  </si>
  <si>
    <t>цемент</t>
  </si>
  <si>
    <t>шурупи</t>
  </si>
  <si>
    <t>оплата послуг з поточного ремонту коридору та технічний нагляд по  ДНЗ №12</t>
  </si>
  <si>
    <t>оплата послуг з обслуговування внутрішньобудинкових систем гарячо водо-теплопостачання по ДНЗ та ЗОШ</t>
  </si>
  <si>
    <t>оплата послуг з централізованого спостереження за системою пожежної сигналізації  по ДНЗ №8</t>
  </si>
  <si>
    <t>банер, герб для ННВК № 16</t>
  </si>
  <si>
    <t>оплата послуг по перевезенню книжок</t>
  </si>
  <si>
    <t>оплата послуг з ремонту принтера</t>
  </si>
  <si>
    <t>оплата послуг з навчально-тренувальних зборів по футболу</t>
  </si>
  <si>
    <t>оплата послуг з навчально-тренувальних зборів по дзюдо</t>
  </si>
  <si>
    <t xml:space="preserve">розпорядження  №  391,393,394  від  04.08.2021 р. </t>
  </si>
  <si>
    <t>прапора України для закладів :  ЗОШ, ДНЗ, позашкілля, управління освіти, ІРЦ, Центр професійної розвитку педагогічних працівників</t>
  </si>
  <si>
    <t>оплата послуг з ремонту картриджів</t>
  </si>
  <si>
    <t>КП "ВУКГ" МЦП "Рекон.,розвиток та утрим.кладовищ"(З/пл за липень)</t>
  </si>
  <si>
    <t>КП "ВУКГ" МЦП"Забезпеч функціонування гром.вбиралень"(З/пл за липень)</t>
  </si>
  <si>
    <t>КП "ВУКГ" МЦП "Удоск.системи поводж.з ТПВ…"(З/пл за липень)</t>
  </si>
  <si>
    <t>Придбання комп’ютера</t>
  </si>
  <si>
    <t>Вуличні тренажерні комплекси</t>
  </si>
  <si>
    <t>Кап ремонт тротуару по вул. Широкомагерська, в т. ч. ПП "Реалбуд"-735983,21; технагляд-16000грн</t>
  </si>
  <si>
    <t>Фінансування видатків бюджету Ніжинської міської територіальної громади за 05.08.2021р. пооб’єктно</t>
  </si>
  <si>
    <t>Залишок коштів станом на 05.08.2021 р., в т.ч.:</t>
  </si>
  <si>
    <t>Надходження коштів на рахунки бюджету 05.08.2021 р., в т.ч.:</t>
  </si>
  <si>
    <t xml:space="preserve">Всього коштів на рахунках бюджету 05.08.2021 р. </t>
  </si>
  <si>
    <t>підписка періодичних видань</t>
  </si>
  <si>
    <t>послуги харчування (ріш.№275)</t>
  </si>
  <si>
    <t>оновлення програми (бухгалтерія)</t>
  </si>
  <si>
    <t>інформаційні та консультаційні послуги із супроводження програми (бухгалтерія)</t>
  </si>
  <si>
    <t xml:space="preserve">розпорядження  № 395  від  05.08.2021 р. </t>
  </si>
  <si>
    <t>програмне забезпечення з/плата</t>
  </si>
  <si>
    <t>мережа інтернет</t>
  </si>
  <si>
    <t>миючі засоби ДНЗ</t>
  </si>
  <si>
    <t>поточний ремонт системи водопостачання ДНЗ №25</t>
  </si>
  <si>
    <t>поточний ремонт ситсеми опалення ЗОШ №3</t>
  </si>
  <si>
    <t>технічний нагляд по потточному ремонту системи опалення ЗОШ №3</t>
  </si>
  <si>
    <t>ТОВ Ніжинська ПШМК, поточний ремонт доріг без твердого покриття методом грейдерування</t>
  </si>
  <si>
    <t>ТОВ Ніжинська ПШМК, поточний ремонт асфальтобетонного покриття</t>
  </si>
  <si>
    <t>КП ВУКГ, монтування мереж вуличного освітлення</t>
  </si>
  <si>
    <t>імунофлуоресцентний аналізатор</t>
  </si>
  <si>
    <t>придбання комп’ютера в комплектації</t>
  </si>
  <si>
    <t>розміщено кошти на депозитні рахунки</t>
  </si>
  <si>
    <t>Фінансування видатків бюджету Ніжинської міської територіальної громади за 06.08.2021р. пооб’єктно</t>
  </si>
  <si>
    <t>Залишок коштів станом на 06.08.2021 р., в т.ч.:</t>
  </si>
  <si>
    <t>Надходження коштів на рахунки бюджету 06.08.2021 р., в т.ч.:</t>
  </si>
  <si>
    <t>закупівля канцтоварів</t>
  </si>
  <si>
    <t>заяви, декларації, акти</t>
  </si>
  <si>
    <t xml:space="preserve">розпорядження  № 398, 399  від  06.08.2021 р. </t>
  </si>
  <si>
    <t>сувеніри, подарунковий набір для конференції згідно програми заходів з відзначення державних та професійних свят</t>
  </si>
  <si>
    <t>розрахункові</t>
  </si>
  <si>
    <t xml:space="preserve">Всього коштів на рахунках бюджету 06.08.2021 р. </t>
  </si>
  <si>
    <t>Ніжинське телебачення</t>
  </si>
  <si>
    <t>повернення коштів до бюджету - переплата за банківські послуги (для повного закриття підприємства)</t>
  </si>
  <si>
    <t>Фінансування видатків бюджету Ніжинської міської територіальної громади за 09.08.2021р. пооб’єктно</t>
  </si>
  <si>
    <t>Залишок коштів станом на 09.08.2021 р., в т.ч.:</t>
  </si>
  <si>
    <t>Надходження коштів на рахунки бюджету 09.08.2021 р., в т.ч.:</t>
  </si>
  <si>
    <t xml:space="preserve">Всього коштів на рахунках бюджету 09.08.2021 р. </t>
  </si>
  <si>
    <t>Субвенція "Нова українська школа":  на проведення супервізії ; на підвищення кваліфікації вчителів, асистентів вчителів у закладах післядипломної педагогічної освіти комунальної форми власності;  на підвищення кваліфікації вчителів, які забезпечують здобуття учнями 5-11(12) класів ЗСО.</t>
  </si>
  <si>
    <t xml:space="preserve">розпорядження  № 403, 406  від  09.08.2021 р. </t>
  </si>
  <si>
    <t>послуги з медичного програмного забезпечення</t>
  </si>
  <si>
    <t>телекомунікацні послуги</t>
  </si>
  <si>
    <t>технічне обслуговування пожежної сигналізації</t>
  </si>
  <si>
    <t>техобслуговування прибудинкової тертиорії</t>
  </si>
  <si>
    <t>Послуги по складанню проектів землеустрою щодо відведення земельних ділянок по вул. Л.Толстого,52а,52б</t>
  </si>
  <si>
    <t>КП "ВУКГ"Послуги з благоустрою та санітарного утримання пляжу р. Остер</t>
  </si>
  <si>
    <t>КП "ВУКГ"викошування комбінованих газонів</t>
  </si>
  <si>
    <t>КП "ВУКГ" Програма ТПВ за технічне обслуговування підмітальної машини</t>
  </si>
  <si>
    <t>Субвенція з обласного бюджету на пільгове медичне обслуговування осіб,які постраждали внаслідок Чорнобильськох катастрофи</t>
  </si>
  <si>
    <t>Фінансування видатків бюджету Ніжинської міської територіальної громади за 10.08.2021р. пооб’єктно</t>
  </si>
  <si>
    <t>Залишок коштів станом на 10.08.2021 р., в т.ч.:</t>
  </si>
  <si>
    <t>Надходження коштів на рахунки бюджету 10.08.2021 р., в т.ч.:</t>
  </si>
  <si>
    <t xml:space="preserve">Всього коштів на рахунках бюджету 10.08.2021 р. </t>
  </si>
  <si>
    <t>екологічний податок за 2 квартал 2021</t>
  </si>
  <si>
    <t>господаочі товари ДНЗ № 25</t>
  </si>
  <si>
    <t>еко-сумки 300 шт. для заходів</t>
  </si>
  <si>
    <t xml:space="preserve">лампа </t>
  </si>
  <si>
    <t>набір постійного студійного світла на 5 ламп згідно громадського проекту «Молодь Records»</t>
  </si>
  <si>
    <t>заправка та ремонт картриджа</t>
  </si>
  <si>
    <t xml:space="preserve">заробітна плата за І пол. серпня та відпускні </t>
  </si>
  <si>
    <t xml:space="preserve">розпорядження  № 407  від  10.08.2021 р. </t>
  </si>
  <si>
    <t>оплата  послуг зв’язку та інтернет згідно програми підтримки діяльності Ніжинської територіальної організації УТОГ</t>
  </si>
  <si>
    <t>оплата  послуг зв’язку</t>
  </si>
  <si>
    <t>послуги по складанню технічної документації із землеустрою щодо встановлення (відновлення) меж земельної ділянки за адресами: вул.Гоголя,6, пл.ім.Івана Франка</t>
  </si>
  <si>
    <t>послуги з проведення інвентаризації земель</t>
  </si>
  <si>
    <t>Фінансування видатків бюджету Ніжинської міської територіальної громади за 11.08.2021р. пооб’єктно</t>
  </si>
  <si>
    <t>Залишок коштів станом на 11.08.2021 р., в т.ч.:</t>
  </si>
  <si>
    <t>Надходження коштів на рахунки бюджету 11.08.2021 р., в т.ч.:</t>
  </si>
  <si>
    <t xml:space="preserve">Всього коштів на рахунках бюджету 11.08.2021 р. </t>
  </si>
  <si>
    <t>технічний супровід додаткового модуля "Надходження у розрізі платників податків"/ програма інформатизації</t>
  </si>
  <si>
    <t>навчально-тренувальні збори з футболу</t>
  </si>
  <si>
    <t>відшкодування витрат спортсменів з боксу</t>
  </si>
  <si>
    <t>технічний нагляд за поточним ремонтом по заміні вікон ЗОШ 15</t>
  </si>
  <si>
    <t>поточний ремонт по заміні вікон ЗОШ 15</t>
  </si>
  <si>
    <t>розробка кошторисної документації по поточному ремонту частини асфальтного покриття ЗОШ 15 / програма громадського бюджету</t>
  </si>
  <si>
    <t>виконання водолазних робіт з обстеження водних об’єктів р.Остер</t>
  </si>
  <si>
    <t>КП ВУКГ, чергування на воді</t>
  </si>
  <si>
    <t>КП ВУКГ, підрізання кущів</t>
  </si>
  <si>
    <t>КП ВУКГ, обробка карантинних рослин</t>
  </si>
  <si>
    <t>ТОВ Ритуал, доставка тіла померлого</t>
  </si>
  <si>
    <t xml:space="preserve">розпорядження  № 409, 410  від  11.08.2021 р. </t>
  </si>
  <si>
    <t xml:space="preserve">розпорядження  № 411  від  12.08.2021 р. </t>
  </si>
  <si>
    <t>Фінансування видатків бюджету Ніжинської міської територіальної громади за 12.08.2021р. пооб’єктно</t>
  </si>
  <si>
    <t>Залишок коштів станом на 12.08.2021 р., в т.ч.:</t>
  </si>
  <si>
    <t>Надходження коштів на рахунки бюджету 12.08.2021 р., в т.ч.:</t>
  </si>
  <si>
    <t xml:space="preserve">Всього коштів на рахунках бюджету 12.08.2021 р. </t>
  </si>
  <si>
    <t>поточний ремонт ДНЗ №12</t>
  </si>
  <si>
    <t>бланки декларацій про доходи</t>
  </si>
  <si>
    <t>комп’ютерна техніка</t>
  </si>
  <si>
    <t>операційний стіл, у складі: ортопедична приставка</t>
  </si>
  <si>
    <t>Фінансування видатків бюджету Ніжинської міської територіальної громади за 13.08.2021р. пооб’єктно</t>
  </si>
  <si>
    <t>Залишок коштів станом на 13.08.2021 р., в т.ч.:</t>
  </si>
  <si>
    <t>Надходження коштів на рахунки бюджету 13.08.2021 р., в т.ч.:</t>
  </si>
  <si>
    <t xml:space="preserve">Всього коштів на рахунках бюджету 13.08.2021 р. </t>
  </si>
  <si>
    <t>кошторисна документація по поточному ремонту заміни вікон ДНЗ №9</t>
  </si>
  <si>
    <t>послуги з ремонту мотокоси</t>
  </si>
  <si>
    <t>стипендія обдарованій молоді</t>
  </si>
  <si>
    <t>консультативні послуги</t>
  </si>
  <si>
    <t>глина гончарна ріш.№280</t>
  </si>
  <si>
    <t>грошова винагорода</t>
  </si>
  <si>
    <t>касове обслуговування</t>
  </si>
  <si>
    <t xml:space="preserve">заробітна плата за І пол. серпня </t>
  </si>
  <si>
    <t xml:space="preserve">розпорядження  № 414  від  13.08.2021 р. </t>
  </si>
  <si>
    <t>КП ВУКГ, утримання мереж зовнішнього освітлення</t>
  </si>
  <si>
    <t>КП ВУКГ, зарплата за серпень (аванс) по міським цільовим програмам</t>
  </si>
  <si>
    <t>технічний нагляд по поточному ремонту по заміні вікон в ЗОШ №3</t>
  </si>
  <si>
    <t>ФОП Мнацаканян, поточний ремонт вулично-шляхової мережі</t>
  </si>
  <si>
    <t>ФОП Дяченко, технагляд по поточному ремонту вулично-шляхової мережі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</si>
</sst>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3" t="s">
        <v>46</v>
      </c>
      <c r="B1" s="93"/>
      <c r="C1" s="93"/>
      <c r="D1" s="9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view="pageBreakPreview" zoomScale="70" zoomScaleSheetLayoutView="70" zoomScalePageLayoutView="0" workbookViewId="0" topLeftCell="A167">
      <selection activeCell="B286" sqref="B286:C28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400</v>
      </c>
      <c r="B1" s="96"/>
      <c r="C1" s="96"/>
      <c r="D1" s="96"/>
      <c r="E1" s="96"/>
    </row>
    <row r="2" spans="1:5" ht="26.25" customHeight="1" hidden="1">
      <c r="A2" s="97" t="s">
        <v>418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401</v>
      </c>
      <c r="B4" s="99"/>
      <c r="C4" s="99"/>
      <c r="D4" s="78">
        <v>13454573.31</v>
      </c>
      <c r="E4" s="23"/>
    </row>
    <row r="5" spans="1:5" ht="23.25" customHeight="1">
      <c r="A5" s="99" t="s">
        <v>402</v>
      </c>
      <c r="B5" s="99"/>
      <c r="C5" s="99"/>
      <c r="D5" s="54">
        <f>D7+D8+D9</f>
        <v>1200110.8</v>
      </c>
      <c r="E5" s="23"/>
    </row>
    <row r="6" spans="1:5" ht="23.25" customHeight="1">
      <c r="A6" s="100" t="s">
        <v>422</v>
      </c>
      <c r="B6" s="101"/>
      <c r="C6" s="102"/>
      <c r="D6" s="24">
        <v>9000000</v>
      </c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v>1200109.55</v>
      </c>
      <c r="E8" s="23"/>
    </row>
    <row r="9" spans="1:5" ht="22.5" customHeight="1">
      <c r="A9" s="104" t="s">
        <v>62</v>
      </c>
      <c r="B9" s="104"/>
      <c r="C9" s="104"/>
      <c r="D9" s="35">
        <v>1.25</v>
      </c>
      <c r="E9" s="23"/>
    </row>
    <row r="10" spans="1:5" ht="23.25" customHeight="1">
      <c r="A10" s="99" t="s">
        <v>403</v>
      </c>
      <c r="B10" s="99"/>
      <c r="C10" s="99"/>
      <c r="D10" s="54">
        <f>D4+D5-D6</f>
        <v>5654684.110000001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134464.35</v>
      </c>
      <c r="E12" s="24"/>
      <c r="F12" s="63"/>
    </row>
    <row r="13" spans="1:5" s="25" customFormat="1" ht="33.75" customHeight="1">
      <c r="A13" s="52" t="s">
        <v>55</v>
      </c>
      <c r="B13" s="106" t="s">
        <v>404</v>
      </c>
      <c r="C13" s="106"/>
      <c r="D13" s="39">
        <f>D14+D15+D16+D17+D18+D19+D20+D21+D22+D23+D24+D25+D26+D27+D28+D29+D30+D31+D32+D33</f>
        <v>39512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v>22692</v>
      </c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>
      <c r="A33" s="57"/>
      <c r="B33" s="51"/>
      <c r="C33" s="50" t="s">
        <v>60</v>
      </c>
      <c r="D33" s="49">
        <v>16820</v>
      </c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59156.170000000006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>
      <c r="A37" s="52"/>
      <c r="B37" s="109" t="s">
        <v>90</v>
      </c>
      <c r="C37" s="109"/>
      <c r="D37" s="43">
        <f>58270.55+885.62</f>
        <v>59156.170000000006</v>
      </c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35796.18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35796.18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>
      <c r="A96" s="57"/>
      <c r="B96" s="58"/>
      <c r="C96" s="50" t="s">
        <v>74</v>
      </c>
      <c r="D96" s="46">
        <v>2197.47</v>
      </c>
      <c r="E96" s="32"/>
    </row>
    <row r="97" spans="1:5" s="33" customFormat="1" ht="23.25" customHeight="1">
      <c r="A97" s="57"/>
      <c r="B97" s="58"/>
      <c r="C97" s="50" t="s">
        <v>63</v>
      </c>
      <c r="D97" s="46">
        <v>33598.71</v>
      </c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59.25" customHeight="1" hidden="1">
      <c r="A154" s="114"/>
      <c r="B154" s="116"/>
      <c r="C154" s="117"/>
      <c r="D154" s="45"/>
      <c r="E154" s="24"/>
    </row>
    <row r="155" spans="1:5" s="25" customFormat="1" ht="35.25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D167+D179+D188+D195+D219+D225+D238+D259+D214+D270+D203+D207+D249+D266</f>
        <v>252105.18</v>
      </c>
      <c r="E157" s="24"/>
      <c r="F157" s="63"/>
    </row>
    <row r="158" spans="1:6" s="25" customFormat="1" ht="20.25" customHeight="1">
      <c r="A158" s="113" t="s">
        <v>97</v>
      </c>
      <c r="B158" s="94" t="s">
        <v>414</v>
      </c>
      <c r="C158" s="95"/>
      <c r="D158" s="42">
        <v>614</v>
      </c>
      <c r="E158" s="59"/>
      <c r="F158" s="63"/>
    </row>
    <row r="159" spans="1:6" s="25" customFormat="1" ht="36.75" customHeight="1">
      <c r="A159" s="114"/>
      <c r="B159" s="94" t="s">
        <v>419</v>
      </c>
      <c r="C159" s="95"/>
      <c r="D159" s="42">
        <v>1734</v>
      </c>
      <c r="E159" s="59"/>
      <c r="F159" s="63"/>
    </row>
    <row r="160" spans="1:7" s="25" customFormat="1" ht="36.75" customHeight="1">
      <c r="A160" s="114"/>
      <c r="B160" s="94" t="s">
        <v>415</v>
      </c>
      <c r="C160" s="95"/>
      <c r="D160" s="42">
        <v>1175</v>
      </c>
      <c r="E160" s="59"/>
      <c r="G160" s="63"/>
    </row>
    <row r="161" spans="1:7" s="25" customFormat="1" ht="36.75" customHeight="1">
      <c r="A161" s="114"/>
      <c r="B161" s="94" t="s">
        <v>355</v>
      </c>
      <c r="C161" s="95"/>
      <c r="D161" s="42">
        <v>5180</v>
      </c>
      <c r="E161" s="59"/>
      <c r="G161" s="63"/>
    </row>
    <row r="162" spans="1:7" s="25" customFormat="1" ht="24.75" customHeight="1">
      <c r="A162" s="114"/>
      <c r="B162" s="94" t="s">
        <v>416</v>
      </c>
      <c r="C162" s="95"/>
      <c r="D162" s="42">
        <v>2400</v>
      </c>
      <c r="E162" s="59"/>
      <c r="G162" s="63"/>
    </row>
    <row r="163" spans="1:7" s="25" customFormat="1" ht="33" customHeight="1">
      <c r="A163" s="114"/>
      <c r="B163" s="94" t="s">
        <v>417</v>
      </c>
      <c r="C163" s="95"/>
      <c r="D163" s="42">
        <v>2205.3</v>
      </c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13308.3</v>
      </c>
      <c r="E167" s="59"/>
    </row>
    <row r="168" spans="1:4" s="26" customFormat="1" ht="21.75" customHeight="1">
      <c r="A168" s="99" t="s">
        <v>64</v>
      </c>
      <c r="B168" s="94" t="s">
        <v>406</v>
      </c>
      <c r="C168" s="95"/>
      <c r="D168" s="29">
        <f>77607.6+36638.36+997.67+157.84</f>
        <v>115401.47</v>
      </c>
    </row>
    <row r="169" spans="1:4" s="26" customFormat="1" ht="38.25" customHeight="1">
      <c r="A169" s="99"/>
      <c r="B169" s="94" t="s">
        <v>407</v>
      </c>
      <c r="C169" s="95"/>
      <c r="D169" s="29">
        <v>400</v>
      </c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4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>
      <c r="A179" s="99"/>
      <c r="B179" s="118" t="s">
        <v>109</v>
      </c>
      <c r="C179" s="119"/>
      <c r="D179" s="62">
        <f>SUM(D168:D178)</f>
        <v>115801.47</v>
      </c>
      <c r="F179" s="28"/>
      <c r="H179" s="28"/>
    </row>
    <row r="180" spans="1:4" s="26" customFormat="1" ht="22.5" customHeight="1">
      <c r="A180" s="113" t="s">
        <v>60</v>
      </c>
      <c r="B180" s="94" t="s">
        <v>408</v>
      </c>
      <c r="C180" s="95"/>
      <c r="D180" s="29">
        <v>1850</v>
      </c>
    </row>
    <row r="181" spans="1:4" s="26" customFormat="1" ht="21.75" customHeight="1">
      <c r="A181" s="114"/>
      <c r="B181" s="94" t="s">
        <v>409</v>
      </c>
      <c r="C181" s="95"/>
      <c r="D181" s="29">
        <v>2368.75</v>
      </c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>
      <c r="A188" s="115"/>
      <c r="B188" s="118" t="s">
        <v>109</v>
      </c>
      <c r="C188" s="119"/>
      <c r="D188" s="62">
        <f>SUM(D180:D187)</f>
        <v>4218.75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>
      <c r="A215" s="113" t="s">
        <v>238</v>
      </c>
      <c r="B215" s="94" t="s">
        <v>405</v>
      </c>
      <c r="C215" s="95"/>
      <c r="D215" s="65">
        <v>6110</v>
      </c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>
      <c r="A219" s="115"/>
      <c r="B219" s="118" t="s">
        <v>109</v>
      </c>
      <c r="C219" s="119"/>
      <c r="D219" s="62">
        <f>SUM(D215:D218)</f>
        <v>6110</v>
      </c>
    </row>
    <row r="220" spans="1:6" s="26" customFormat="1" ht="24" customHeight="1">
      <c r="A220" s="113" t="s">
        <v>18</v>
      </c>
      <c r="B220" s="94" t="s">
        <v>410</v>
      </c>
      <c r="C220" s="95"/>
      <c r="D220" s="29">
        <v>7572.3</v>
      </c>
      <c r="F220" s="28"/>
    </row>
    <row r="221" spans="1:4" s="26" customFormat="1" ht="22.5" customHeight="1">
      <c r="A221" s="114"/>
      <c r="B221" s="94" t="s">
        <v>411</v>
      </c>
      <c r="C221" s="95"/>
      <c r="D221" s="29">
        <v>398.49</v>
      </c>
    </row>
    <row r="222" spans="1:4" s="26" customFormat="1" ht="21" customHeight="1">
      <c r="A222" s="114"/>
      <c r="B222" s="94" t="s">
        <v>412</v>
      </c>
      <c r="C222" s="95"/>
      <c r="D222" s="29">
        <v>1320.05</v>
      </c>
    </row>
    <row r="223" spans="1:4" s="26" customFormat="1" ht="24" customHeight="1">
      <c r="A223" s="114"/>
      <c r="B223" s="94" t="s">
        <v>413</v>
      </c>
      <c r="C223" s="95"/>
      <c r="D223" s="29">
        <v>118.02</v>
      </c>
    </row>
    <row r="224" spans="1:4" s="26" customFormat="1" ht="26.25" customHeight="1" hidden="1">
      <c r="A224" s="114"/>
      <c r="B224" s="94"/>
      <c r="C224" s="95"/>
      <c r="D224" s="29"/>
    </row>
    <row r="225" spans="1:7" s="26" customFormat="1" ht="21.75" customHeight="1">
      <c r="A225" s="115"/>
      <c r="B225" s="118" t="s">
        <v>109</v>
      </c>
      <c r="C225" s="119"/>
      <c r="D225" s="62">
        <f>D221+D220+D222+D223+D224</f>
        <v>9408.86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37.5" customHeight="1">
      <c r="A260" s="113" t="s">
        <v>12</v>
      </c>
      <c r="B260" s="94" t="s">
        <v>420</v>
      </c>
      <c r="C260" s="95"/>
      <c r="D260" s="29">
        <v>103257.8</v>
      </c>
    </row>
    <row r="261" spans="1:4" s="26" customFormat="1" ht="0.75" customHeight="1">
      <c r="A261" s="114"/>
      <c r="B261" s="94"/>
      <c r="C261" s="95"/>
      <c r="D261" s="29"/>
    </row>
    <row r="262" spans="1:4" s="26" customFormat="1" ht="18.75" hidden="1">
      <c r="A262" s="114"/>
      <c r="B262" s="94"/>
      <c r="C262" s="95"/>
      <c r="D262" s="29"/>
    </row>
    <row r="263" spans="1:4" s="26" customFormat="1" ht="18.75" hidden="1">
      <c r="A263" s="114"/>
      <c r="B263" s="94"/>
      <c r="C263" s="95"/>
      <c r="D263" s="29"/>
    </row>
    <row r="264" spans="1:4" s="26" customFormat="1" ht="18.75" customHeight="1" hidden="1">
      <c r="A264" s="114"/>
      <c r="B264" s="94"/>
      <c r="C264" s="95"/>
      <c r="D264" s="29"/>
    </row>
    <row r="265" spans="1:4" s="26" customFormat="1" ht="18.75" hidden="1">
      <c r="A265" s="114"/>
      <c r="B265" s="94"/>
      <c r="C265" s="95"/>
      <c r="D265" s="29"/>
    </row>
    <row r="266" spans="1:4" s="26" customFormat="1" ht="20.25" customHeight="1">
      <c r="A266" s="115"/>
      <c r="B266" s="118" t="s">
        <v>109</v>
      </c>
      <c r="C266" s="119"/>
      <c r="D266" s="62">
        <f>SUM(D260:D265)</f>
        <v>103257.8</v>
      </c>
    </row>
    <row r="267" spans="1:4" s="26" customFormat="1" ht="14.25" customHeight="1" hidden="1">
      <c r="A267" s="140"/>
      <c r="B267" s="94"/>
      <c r="C267" s="95"/>
      <c r="D267" s="29"/>
    </row>
    <row r="268" spans="1:4" s="26" customFormat="1" ht="21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/>
    </row>
    <row r="271" spans="1:7" s="26" customFormat="1" ht="19.5" customHeight="1">
      <c r="A271" s="21"/>
      <c r="B271" s="132" t="s">
        <v>19</v>
      </c>
      <c r="C271" s="133"/>
      <c r="D271" s="24">
        <f>D157+D12</f>
        <v>386569.53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1344</v>
      </c>
      <c r="E272" s="27"/>
      <c r="G272" s="28"/>
    </row>
    <row r="273" spans="1:7" s="26" customFormat="1" ht="56.25" customHeight="1">
      <c r="A273" s="77" t="s">
        <v>18</v>
      </c>
      <c r="B273" s="94" t="s">
        <v>421</v>
      </c>
      <c r="C273" s="95"/>
      <c r="D273" s="29">
        <v>1344</v>
      </c>
      <c r="E273" s="27"/>
      <c r="G273" s="28"/>
    </row>
    <row r="274" spans="1:5" s="26" customFormat="1" ht="41.25" customHeight="1" hidden="1">
      <c r="A274" s="81"/>
      <c r="B274" s="126"/>
      <c r="C274" s="127"/>
      <c r="D274" s="65"/>
      <c r="E274" s="27"/>
    </row>
    <row r="275" spans="1:5" s="26" customFormat="1" ht="18.75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387913.53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5266770.580000001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2416450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45" customHeight="1">
      <c r="A286" s="113" t="s">
        <v>64</v>
      </c>
      <c r="B286" s="94" t="s">
        <v>178</v>
      </c>
      <c r="C286" s="95"/>
      <c r="D286" s="29">
        <v>2416450</v>
      </c>
      <c r="E286" s="27"/>
    </row>
    <row r="287" spans="1:5" s="26" customFormat="1" ht="21" customHeight="1">
      <c r="A287" s="115"/>
      <c r="B287" s="148"/>
      <c r="C287" s="148"/>
      <c r="D287" s="29"/>
      <c r="E287" s="27"/>
    </row>
    <row r="288" spans="1:5" s="26" customFormat="1" ht="15.75" customHeight="1">
      <c r="A288" s="140"/>
      <c r="B288" s="94"/>
      <c r="C288" s="95"/>
      <c r="D288" s="29"/>
      <c r="E288" s="27"/>
    </row>
    <row r="289" spans="1:5" s="26" customFormat="1" ht="15.75" customHeight="1">
      <c r="A289" s="141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2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4"/>
      <c r="B293" s="148"/>
      <c r="C293" s="148"/>
      <c r="D293" s="75"/>
    </row>
    <row r="294" spans="1:4" ht="15.75" customHeight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1">
    <mergeCell ref="B293:C293"/>
    <mergeCell ref="B294:C294"/>
    <mergeCell ref="B295:C295"/>
    <mergeCell ref="A286:A287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2:C272"/>
    <mergeCell ref="B273:C273"/>
    <mergeCell ref="B274:C274"/>
    <mergeCell ref="A275:A276"/>
    <mergeCell ref="B275:C275"/>
    <mergeCell ref="B276:C276"/>
    <mergeCell ref="A267:A269"/>
    <mergeCell ref="B267:C267"/>
    <mergeCell ref="B268:C268"/>
    <mergeCell ref="B269:C269"/>
    <mergeCell ref="B270:C270"/>
    <mergeCell ref="B271:C271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view="pageBreakPreview" zoomScale="70" zoomScaleSheetLayoutView="70" zoomScalePageLayoutView="0" workbookViewId="0" topLeftCell="A10">
      <selection activeCell="A286" sqref="A286:C28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390</v>
      </c>
      <c r="B1" s="96"/>
      <c r="C1" s="96"/>
      <c r="D1" s="96"/>
      <c r="E1" s="96"/>
    </row>
    <row r="2" spans="1:5" ht="26.25" customHeight="1" hidden="1">
      <c r="A2" s="97" t="s">
        <v>394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391</v>
      </c>
      <c r="B4" s="99"/>
      <c r="C4" s="99"/>
      <c r="D4" s="78">
        <v>1328552.42</v>
      </c>
      <c r="E4" s="23"/>
    </row>
    <row r="5" spans="1:5" ht="23.25" customHeight="1">
      <c r="A5" s="99" t="s">
        <v>392</v>
      </c>
      <c r="B5" s="99"/>
      <c r="C5" s="99"/>
      <c r="D5" s="54">
        <f>D6+D7+D8+D9</f>
        <v>12362352.19</v>
      </c>
      <c r="E5" s="23"/>
    </row>
    <row r="6" spans="1:5" ht="23.25" customHeight="1">
      <c r="A6" s="100" t="s">
        <v>128</v>
      </c>
      <c r="B6" s="101"/>
      <c r="C6" s="102"/>
      <c r="D6" s="24">
        <v>9000000</v>
      </c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2700856.48+661403.95</f>
        <v>3362260.4299999997</v>
      </c>
      <c r="E8" s="23"/>
    </row>
    <row r="9" spans="1:5" ht="22.5" customHeight="1">
      <c r="A9" s="104" t="s">
        <v>62</v>
      </c>
      <c r="B9" s="104"/>
      <c r="C9" s="104"/>
      <c r="D9" s="35">
        <v>91.76</v>
      </c>
      <c r="E9" s="23"/>
    </row>
    <row r="10" spans="1:5" ht="23.25" customHeight="1">
      <c r="A10" s="99" t="s">
        <v>393</v>
      </c>
      <c r="B10" s="99"/>
      <c r="C10" s="99"/>
      <c r="D10" s="54">
        <f>D4+D5</f>
        <v>13690904.61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1871.08</v>
      </c>
      <c r="E12" s="24"/>
      <c r="F12" s="63"/>
    </row>
    <row r="13" spans="1:5" s="25" customFormat="1" ht="33.75" customHeight="1">
      <c r="A13" s="52" t="s">
        <v>55</v>
      </c>
      <c r="B13" s="106" t="s">
        <v>395</v>
      </c>
      <c r="C13" s="106"/>
      <c r="D13" s="39">
        <f>D14+D15+D16+D17+D18+D19+D20+D21+D22+D23+D24+D25+D26+D27+D28+D29+D30+D31+D32+D33</f>
        <v>1871.08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>
      <c r="A24" s="57"/>
      <c r="B24" s="51"/>
      <c r="C24" s="50" t="s">
        <v>31</v>
      </c>
      <c r="D24" s="49">
        <v>1871.08</v>
      </c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0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59.25" customHeight="1" hidden="1">
      <c r="A154" s="114"/>
      <c r="B154" s="116"/>
      <c r="C154" s="117"/>
      <c r="D154" s="45"/>
      <c r="E154" s="24"/>
    </row>
    <row r="155" spans="1:5" s="25" customFormat="1" ht="35.25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D167+D179+D188+D195+D219+D225+D238+D259+D214+D270+D203+D207+D249+D266</f>
        <v>0</v>
      </c>
      <c r="E157" s="24"/>
      <c r="F157" s="63"/>
    </row>
    <row r="158" spans="1:6" s="25" customFormat="1" ht="20.25" customHeight="1" hidden="1">
      <c r="A158" s="113" t="s">
        <v>97</v>
      </c>
      <c r="B158" s="94"/>
      <c r="C158" s="95"/>
      <c r="D158" s="42"/>
      <c r="E158" s="59"/>
      <c r="F158" s="63"/>
    </row>
    <row r="159" spans="1:6" s="25" customFormat="1" ht="36.75" customHeight="1" hidden="1">
      <c r="A159" s="114"/>
      <c r="B159" s="94"/>
      <c r="C159" s="95"/>
      <c r="D159" s="42"/>
      <c r="E159" s="59"/>
      <c r="F159" s="63"/>
    </row>
    <row r="160" spans="1:7" s="25" customFormat="1" ht="23.25" customHeight="1" hidden="1">
      <c r="A160" s="114"/>
      <c r="B160" s="94"/>
      <c r="C160" s="95"/>
      <c r="D160" s="42"/>
      <c r="E160" s="59"/>
      <c r="G160" s="63"/>
    </row>
    <row r="161" spans="1:7" s="25" customFormat="1" ht="36.75" customHeight="1" hidden="1">
      <c r="A161" s="114"/>
      <c r="B161" s="94"/>
      <c r="C161" s="95"/>
      <c r="D161" s="42"/>
      <c r="E161" s="59"/>
      <c r="G161" s="63"/>
    </row>
    <row r="162" spans="1:7" s="25" customFormat="1" ht="24.75" customHeight="1" hidden="1">
      <c r="A162" s="114"/>
      <c r="B162" s="94"/>
      <c r="C162" s="95"/>
      <c r="D162" s="42"/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61">
        <f>SUM(D158:D166)</f>
        <v>0</v>
      </c>
      <c r="E167" s="59"/>
    </row>
    <row r="168" spans="1:4" s="26" customFormat="1" ht="21.75" customHeight="1" hidden="1">
      <c r="A168" s="99" t="s">
        <v>64</v>
      </c>
      <c r="B168" s="94"/>
      <c r="C168" s="95"/>
      <c r="D168" s="29"/>
    </row>
    <row r="169" spans="1:4" s="26" customFormat="1" ht="24" customHeight="1" hidden="1">
      <c r="A169" s="99"/>
      <c r="B169" s="94"/>
      <c r="C169" s="95"/>
      <c r="D169" s="29"/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4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 hidden="1">
      <c r="A179" s="99"/>
      <c r="B179" s="118" t="s">
        <v>109</v>
      </c>
      <c r="C179" s="119"/>
      <c r="D179" s="62">
        <f>SUM(D168:D178)</f>
        <v>0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 hidden="1">
      <c r="A220" s="113" t="s">
        <v>18</v>
      </c>
      <c r="B220" s="94"/>
      <c r="C220" s="95"/>
      <c r="D220" s="29"/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24.75" customHeight="1" hidden="1">
      <c r="A224" s="114"/>
      <c r="B224" s="94"/>
      <c r="C224" s="95"/>
      <c r="D224" s="29"/>
    </row>
    <row r="225" spans="1:7" s="26" customFormat="1" ht="21.75" customHeight="1" hidden="1">
      <c r="A225" s="115"/>
      <c r="B225" s="118" t="s">
        <v>109</v>
      </c>
      <c r="C225" s="119"/>
      <c r="D225" s="62">
        <f>D221+D220+D222+D223+D224</f>
        <v>0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 hidden="1">
      <c r="A260" s="113" t="s">
        <v>12</v>
      </c>
      <c r="B260" s="94"/>
      <c r="C260" s="95"/>
      <c r="D260" s="29"/>
    </row>
    <row r="261" spans="1:4" s="26" customFormat="1" ht="42" customHeight="1" hidden="1">
      <c r="A261" s="114"/>
      <c r="B261" s="94"/>
      <c r="C261" s="95"/>
      <c r="D261" s="29"/>
    </row>
    <row r="262" spans="1:4" s="26" customFormat="1" ht="18.75" hidden="1">
      <c r="A262" s="114"/>
      <c r="B262" s="94"/>
      <c r="C262" s="95"/>
      <c r="D262" s="29"/>
    </row>
    <row r="263" spans="1:4" s="26" customFormat="1" ht="18.75" hidden="1">
      <c r="A263" s="114"/>
      <c r="B263" s="94"/>
      <c r="C263" s="95"/>
      <c r="D263" s="29"/>
    </row>
    <row r="264" spans="1:4" s="26" customFormat="1" ht="18.75" customHeight="1" hidden="1">
      <c r="A264" s="114"/>
      <c r="B264" s="94"/>
      <c r="C264" s="95"/>
      <c r="D264" s="29"/>
    </row>
    <row r="265" spans="1:4" s="26" customFormat="1" ht="18.75" hidden="1">
      <c r="A265" s="114"/>
      <c r="B265" s="94"/>
      <c r="C265" s="95"/>
      <c r="D265" s="29"/>
    </row>
    <row r="266" spans="1:4" s="26" customFormat="1" ht="20.25" customHeight="1" hidden="1">
      <c r="A266" s="115"/>
      <c r="B266" s="118" t="s">
        <v>109</v>
      </c>
      <c r="C266" s="119"/>
      <c r="D266" s="62">
        <f>SUM(D260:D265)</f>
        <v>0</v>
      </c>
    </row>
    <row r="267" spans="1:4" s="26" customFormat="1" ht="14.25" customHeight="1" hidden="1">
      <c r="A267" s="140"/>
      <c r="B267" s="94"/>
      <c r="C267" s="95"/>
      <c r="D267" s="29"/>
    </row>
    <row r="268" spans="1:4" s="26" customFormat="1" ht="21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/>
    </row>
    <row r="271" spans="1:7" s="26" customFormat="1" ht="19.5" customHeight="1">
      <c r="A271" s="21"/>
      <c r="B271" s="132" t="s">
        <v>19</v>
      </c>
      <c r="C271" s="133"/>
      <c r="D271" s="24">
        <f>D157+D12</f>
        <v>1871.08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234460.22</v>
      </c>
      <c r="E272" s="27"/>
      <c r="G272" s="28"/>
    </row>
    <row r="273" spans="1:7" s="26" customFormat="1" ht="59.25" customHeight="1">
      <c r="A273" s="77" t="s">
        <v>64</v>
      </c>
      <c r="B273" s="94" t="s">
        <v>399</v>
      </c>
      <c r="C273" s="95"/>
      <c r="D273" s="29">
        <v>104770.22</v>
      </c>
      <c r="E273" s="27"/>
      <c r="G273" s="28"/>
    </row>
    <row r="274" spans="1:5" s="26" customFormat="1" ht="41.25" customHeight="1">
      <c r="A274" s="81" t="s">
        <v>396</v>
      </c>
      <c r="B274" s="126" t="s">
        <v>397</v>
      </c>
      <c r="C274" s="127"/>
      <c r="D274" s="65">
        <v>129690</v>
      </c>
      <c r="E274" s="27"/>
    </row>
    <row r="275" spans="1:5" s="26" customFormat="1" ht="18.75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236331.3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13454573.309999999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544570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45" customHeight="1">
      <c r="A286" s="52" t="s">
        <v>64</v>
      </c>
      <c r="B286" s="94" t="s">
        <v>398</v>
      </c>
      <c r="C286" s="95"/>
      <c r="D286" s="29">
        <f>90195+454375</f>
        <v>544570</v>
      </c>
      <c r="E286" s="27"/>
    </row>
    <row r="287" spans="1:5" s="26" customFormat="1" ht="21" customHeight="1">
      <c r="A287" s="41"/>
      <c r="B287" s="148"/>
      <c r="C287" s="148"/>
      <c r="D287" s="29"/>
      <c r="E287" s="27"/>
    </row>
    <row r="288" spans="1:5" s="26" customFormat="1" ht="15.75" customHeight="1">
      <c r="A288" s="140"/>
      <c r="B288" s="94"/>
      <c r="C288" s="95"/>
      <c r="D288" s="29"/>
      <c r="E288" s="27"/>
    </row>
    <row r="289" spans="1:5" s="26" customFormat="1" ht="15.75" customHeight="1">
      <c r="A289" s="141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2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4"/>
      <c r="B293" s="148"/>
      <c r="C293" s="148"/>
      <c r="D293" s="75"/>
    </row>
    <row r="294" spans="1:4" ht="15.75" customHeight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B293:C293"/>
    <mergeCell ref="B294:C294"/>
    <mergeCell ref="B295:C295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2:C272"/>
    <mergeCell ref="B273:C273"/>
    <mergeCell ref="B274:C274"/>
    <mergeCell ref="A275:A276"/>
    <mergeCell ref="B275:C275"/>
    <mergeCell ref="B276:C276"/>
    <mergeCell ref="A267:A269"/>
    <mergeCell ref="B267:C267"/>
    <mergeCell ref="B268:C268"/>
    <mergeCell ref="B269:C269"/>
    <mergeCell ref="B270:C270"/>
    <mergeCell ref="B271:C271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view="pageBreakPreview" zoomScale="70" zoomScaleSheetLayoutView="70" zoomScalePageLayoutView="0" workbookViewId="0" topLeftCell="A1">
      <selection activeCell="D8" sqref="D8:D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385</v>
      </c>
      <c r="B1" s="96"/>
      <c r="C1" s="96"/>
      <c r="D1" s="96"/>
      <c r="E1" s="96"/>
    </row>
    <row r="2" spans="1:5" ht="26.25" customHeight="1" hidden="1">
      <c r="A2" s="97" t="s">
        <v>386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387</v>
      </c>
      <c r="B4" s="99"/>
      <c r="C4" s="99"/>
      <c r="D4" s="78">
        <v>377756.62</v>
      </c>
      <c r="E4" s="23"/>
    </row>
    <row r="5" spans="1:5" ht="23.25" customHeight="1">
      <c r="A5" s="99" t="s">
        <v>388</v>
      </c>
      <c r="B5" s="99"/>
      <c r="C5" s="99"/>
      <c r="D5" s="54">
        <f>D6+D7+D8+D9</f>
        <v>1196775.3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1169932.37+26633.43</f>
        <v>1196565.8</v>
      </c>
      <c r="E8" s="23"/>
    </row>
    <row r="9" spans="1:5" ht="22.5" customHeight="1">
      <c r="A9" s="104" t="s">
        <v>62</v>
      </c>
      <c r="B9" s="104"/>
      <c r="C9" s="104"/>
      <c r="D9" s="35">
        <v>209.5</v>
      </c>
      <c r="E9" s="23"/>
    </row>
    <row r="10" spans="1:5" ht="23.25" customHeight="1">
      <c r="A10" s="99" t="s">
        <v>389</v>
      </c>
      <c r="B10" s="99"/>
      <c r="C10" s="99"/>
      <c r="D10" s="54">
        <f>D4+D5</f>
        <v>1574531.92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245979.5</v>
      </c>
      <c r="E12" s="24"/>
      <c r="F12" s="63"/>
    </row>
    <row r="13" spans="1:5" s="25" customFormat="1" ht="33.75" customHeight="1">
      <c r="A13" s="52" t="s">
        <v>55</v>
      </c>
      <c r="B13" s="106" t="s">
        <v>346</v>
      </c>
      <c r="C13" s="106"/>
      <c r="D13" s="39">
        <f>D14+D15+D16+D17+D18+D19+D20+D21+D22+D23+D24+D25+D26+D27+D28+D29+D30+D31+D32+D33</f>
        <v>245979.5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v>152015.81</v>
      </c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>
      <c r="A32" s="57"/>
      <c r="B32" s="51"/>
      <c r="C32" s="50" t="s">
        <v>302</v>
      </c>
      <c r="D32" s="47">
        <v>93963.69</v>
      </c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0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59.25" customHeight="1" hidden="1">
      <c r="A154" s="114"/>
      <c r="B154" s="116"/>
      <c r="C154" s="117"/>
      <c r="D154" s="45"/>
      <c r="E154" s="24"/>
    </row>
    <row r="155" spans="1:5" s="25" customFormat="1" ht="35.25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D167+D179+D188+D195+D219+D225+D238+D259+D214+D270+D203+D207+D249+D266</f>
        <v>0</v>
      </c>
      <c r="E157" s="24"/>
      <c r="F157" s="63"/>
    </row>
    <row r="158" spans="1:6" s="25" customFormat="1" ht="20.25" customHeight="1" hidden="1">
      <c r="A158" s="113" t="s">
        <v>97</v>
      </c>
      <c r="B158" s="94"/>
      <c r="C158" s="95"/>
      <c r="D158" s="42"/>
      <c r="E158" s="59"/>
      <c r="F158" s="63"/>
    </row>
    <row r="159" spans="1:6" s="25" customFormat="1" ht="36.75" customHeight="1" hidden="1">
      <c r="A159" s="114"/>
      <c r="B159" s="94"/>
      <c r="C159" s="95"/>
      <c r="D159" s="42"/>
      <c r="E159" s="59"/>
      <c r="F159" s="63"/>
    </row>
    <row r="160" spans="1:7" s="25" customFormat="1" ht="23.25" customHeight="1" hidden="1">
      <c r="A160" s="114"/>
      <c r="B160" s="94"/>
      <c r="C160" s="95"/>
      <c r="D160" s="42"/>
      <c r="E160" s="59"/>
      <c r="G160" s="63"/>
    </row>
    <row r="161" spans="1:7" s="25" customFormat="1" ht="36.75" customHeight="1" hidden="1">
      <c r="A161" s="114"/>
      <c r="B161" s="94"/>
      <c r="C161" s="95"/>
      <c r="D161" s="42"/>
      <c r="E161" s="59"/>
      <c r="G161" s="63"/>
    </row>
    <row r="162" spans="1:7" s="25" customFormat="1" ht="24.75" customHeight="1" hidden="1">
      <c r="A162" s="114"/>
      <c r="B162" s="94"/>
      <c r="C162" s="95"/>
      <c r="D162" s="42"/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61">
        <f>SUM(D158:D166)</f>
        <v>0</v>
      </c>
      <c r="E167" s="59"/>
    </row>
    <row r="168" spans="1:4" s="26" customFormat="1" ht="21.75" customHeight="1" hidden="1">
      <c r="A168" s="99" t="s">
        <v>64</v>
      </c>
      <c r="B168" s="94"/>
      <c r="C168" s="95"/>
      <c r="D168" s="29"/>
    </row>
    <row r="169" spans="1:4" s="26" customFormat="1" ht="24" customHeight="1" hidden="1">
      <c r="A169" s="99"/>
      <c r="B169" s="94"/>
      <c r="C169" s="95"/>
      <c r="D169" s="29"/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4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 hidden="1">
      <c r="A179" s="99"/>
      <c r="B179" s="118" t="s">
        <v>109</v>
      </c>
      <c r="C179" s="119"/>
      <c r="D179" s="62">
        <f>SUM(D168:D178)</f>
        <v>0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 hidden="1">
      <c r="A220" s="113" t="s">
        <v>18</v>
      </c>
      <c r="B220" s="94"/>
      <c r="C220" s="95"/>
      <c r="D220" s="29"/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24.75" customHeight="1" hidden="1">
      <c r="A224" s="114"/>
      <c r="B224" s="94"/>
      <c r="C224" s="95"/>
      <c r="D224" s="29"/>
    </row>
    <row r="225" spans="1:7" s="26" customFormat="1" ht="21.75" customHeight="1" hidden="1">
      <c r="A225" s="115"/>
      <c r="B225" s="118" t="s">
        <v>109</v>
      </c>
      <c r="C225" s="119"/>
      <c r="D225" s="62">
        <f>D221+D220+D222+D223+D224</f>
        <v>0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 hidden="1">
      <c r="A260" s="113" t="s">
        <v>12</v>
      </c>
      <c r="B260" s="94"/>
      <c r="C260" s="95"/>
      <c r="D260" s="29"/>
    </row>
    <row r="261" spans="1:4" s="26" customFormat="1" ht="42" customHeight="1" hidden="1">
      <c r="A261" s="114"/>
      <c r="B261" s="94"/>
      <c r="C261" s="95"/>
      <c r="D261" s="29"/>
    </row>
    <row r="262" spans="1:4" s="26" customFormat="1" ht="18.75" hidden="1">
      <c r="A262" s="114"/>
      <c r="B262" s="94"/>
      <c r="C262" s="95"/>
      <c r="D262" s="29"/>
    </row>
    <row r="263" spans="1:4" s="26" customFormat="1" ht="18.75" hidden="1">
      <c r="A263" s="114"/>
      <c r="B263" s="94"/>
      <c r="C263" s="95"/>
      <c r="D263" s="29"/>
    </row>
    <row r="264" spans="1:4" s="26" customFormat="1" ht="18.75" customHeight="1" hidden="1">
      <c r="A264" s="114"/>
      <c r="B264" s="94"/>
      <c r="C264" s="95"/>
      <c r="D264" s="29"/>
    </row>
    <row r="265" spans="1:4" s="26" customFormat="1" ht="18.75" hidden="1">
      <c r="A265" s="114"/>
      <c r="B265" s="94"/>
      <c r="C265" s="95"/>
      <c r="D265" s="29"/>
    </row>
    <row r="266" spans="1:4" s="26" customFormat="1" ht="20.25" customHeight="1" hidden="1">
      <c r="A266" s="115"/>
      <c r="B266" s="118" t="s">
        <v>109</v>
      </c>
      <c r="C266" s="119"/>
      <c r="D266" s="62">
        <f>SUM(D260:D265)</f>
        <v>0</v>
      </c>
    </row>
    <row r="267" spans="1:4" s="26" customFormat="1" ht="14.25" customHeight="1" hidden="1">
      <c r="A267" s="140"/>
      <c r="B267" s="94"/>
      <c r="C267" s="95"/>
      <c r="D267" s="29"/>
    </row>
    <row r="268" spans="1:4" s="26" customFormat="1" ht="21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/>
    </row>
    <row r="271" spans="1:7" s="26" customFormat="1" ht="19.5" customHeight="1">
      <c r="A271" s="21"/>
      <c r="B271" s="132" t="s">
        <v>19</v>
      </c>
      <c r="C271" s="133"/>
      <c r="D271" s="24">
        <f>D157+D12</f>
        <v>245979.5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0</v>
      </c>
      <c r="E272" s="27"/>
      <c r="G272" s="28"/>
    </row>
    <row r="273" spans="1:7" s="26" customFormat="1" ht="18.75">
      <c r="A273" s="77"/>
      <c r="B273" s="94"/>
      <c r="C273" s="95"/>
      <c r="D273" s="75"/>
      <c r="E273" s="27"/>
      <c r="G273" s="28"/>
    </row>
    <row r="274" spans="1:5" s="26" customFormat="1" ht="18.75">
      <c r="A274" s="81" t="s">
        <v>370</v>
      </c>
      <c r="B274" s="126"/>
      <c r="C274" s="127"/>
      <c r="D274" s="65"/>
      <c r="E274" s="27"/>
    </row>
    <row r="275" spans="1:5" s="26" customFormat="1" ht="18.75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245979.5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1328552.42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21.75" customHeight="1">
      <c r="A286" s="77"/>
      <c r="B286" s="94"/>
      <c r="C286" s="95"/>
      <c r="D286" s="29"/>
      <c r="E286" s="27"/>
    </row>
    <row r="287" spans="1:5" s="26" customFormat="1" ht="21" customHeight="1">
      <c r="A287" s="41"/>
      <c r="B287" s="148"/>
      <c r="C287" s="148"/>
      <c r="D287" s="29"/>
      <c r="E287" s="27"/>
    </row>
    <row r="288" spans="1:5" s="26" customFormat="1" ht="15.75" customHeight="1">
      <c r="A288" s="140"/>
      <c r="B288" s="94"/>
      <c r="C288" s="95"/>
      <c r="D288" s="29"/>
      <c r="E288" s="27"/>
    </row>
    <row r="289" spans="1:5" s="26" customFormat="1" ht="15.75" customHeight="1">
      <c r="A289" s="141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2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4"/>
      <c r="B293" s="148"/>
      <c r="C293" s="148"/>
      <c r="D293" s="75"/>
    </row>
    <row r="294" spans="1:4" ht="15.75" customHeight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63:C263"/>
    <mergeCell ref="B264:C264"/>
    <mergeCell ref="B265:C265"/>
    <mergeCell ref="B250:C250"/>
    <mergeCell ref="A251:A259"/>
    <mergeCell ref="B251:C251"/>
    <mergeCell ref="B252:C252"/>
    <mergeCell ref="B253:C253"/>
    <mergeCell ref="B254:C254"/>
    <mergeCell ref="B255:C255"/>
    <mergeCell ref="B266:C266"/>
    <mergeCell ref="A267:A269"/>
    <mergeCell ref="B267:C267"/>
    <mergeCell ref="B268:C268"/>
    <mergeCell ref="B269:C269"/>
    <mergeCell ref="B270:C270"/>
    <mergeCell ref="A260:A266"/>
    <mergeCell ref="B260:C260"/>
    <mergeCell ref="B261:C261"/>
    <mergeCell ref="B262:C262"/>
    <mergeCell ref="B271:C271"/>
    <mergeCell ref="B272:C272"/>
    <mergeCell ref="B273:C273"/>
    <mergeCell ref="B274:C274"/>
    <mergeCell ref="A275:A276"/>
    <mergeCell ref="B275:C275"/>
    <mergeCell ref="B276:C276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93:C293"/>
    <mergeCell ref="B294:C294"/>
    <mergeCell ref="B295:C295"/>
    <mergeCell ref="B283:C283"/>
    <mergeCell ref="B284:C284"/>
    <mergeCell ref="B285:C285"/>
    <mergeCell ref="B286:C286"/>
    <mergeCell ref="B287:C28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view="pageBreakPreview" zoomScale="70" zoomScaleSheetLayoutView="70" zoomScalePageLayoutView="0" workbookViewId="0" topLeftCell="A89">
      <selection activeCell="D279" sqref="A279:IV281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347</v>
      </c>
      <c r="B1" s="96"/>
      <c r="C1" s="96"/>
      <c r="D1" s="96"/>
      <c r="E1" s="96"/>
    </row>
    <row r="2" spans="1:5" ht="26.25" customHeight="1">
      <c r="A2" s="97" t="s">
        <v>376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372</v>
      </c>
      <c r="B4" s="99"/>
      <c r="C4" s="99"/>
      <c r="D4" s="78">
        <v>100971.42</v>
      </c>
      <c r="E4" s="23"/>
    </row>
    <row r="5" spans="1:5" ht="23.25" customHeight="1">
      <c r="A5" s="99" t="s">
        <v>373</v>
      </c>
      <c r="B5" s="99"/>
      <c r="C5" s="99"/>
      <c r="D5" s="54">
        <f>D6+D7+D8+D9</f>
        <v>3638685.12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>
        <v>2750000</v>
      </c>
      <c r="E7" s="23"/>
    </row>
    <row r="8" spans="1:5" ht="30" customHeight="1">
      <c r="A8" s="103" t="s">
        <v>61</v>
      </c>
      <c r="B8" s="103"/>
      <c r="C8" s="103"/>
      <c r="D8" s="73">
        <f>888347.4</f>
        <v>888347.4</v>
      </c>
      <c r="E8" s="23"/>
    </row>
    <row r="9" spans="1:5" ht="22.5" customHeight="1">
      <c r="A9" s="104" t="s">
        <v>62</v>
      </c>
      <c r="B9" s="104"/>
      <c r="C9" s="104"/>
      <c r="D9" s="35">
        <v>337.72</v>
      </c>
      <c r="E9" s="23"/>
    </row>
    <row r="10" spans="1:5" ht="23.25" customHeight="1">
      <c r="A10" s="99" t="s">
        <v>374</v>
      </c>
      <c r="B10" s="99"/>
      <c r="C10" s="99"/>
      <c r="D10" s="54">
        <f>D4+D5</f>
        <v>3739656.54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3099920.7600000002</v>
      </c>
      <c r="E12" s="24"/>
      <c r="F12" s="63"/>
    </row>
    <row r="13" spans="1:5" s="25" customFormat="1" ht="33.75" customHeight="1">
      <c r="A13" s="52" t="s">
        <v>55</v>
      </c>
      <c r="B13" s="106" t="s">
        <v>346</v>
      </c>
      <c r="C13" s="106"/>
      <c r="D13" s="39">
        <f>D14+D15+D16+D17+D18+D19+D20+D21+D22+D23+D24+D25+D26+D27+D28+D29+D30+D31+D32+D33</f>
        <v>3099847.7800000003</v>
      </c>
      <c r="E13" s="24"/>
    </row>
    <row r="14" spans="1:5" s="25" customFormat="1" ht="21" customHeight="1">
      <c r="A14" s="57"/>
      <c r="B14" s="51"/>
      <c r="C14" s="50" t="s">
        <v>73</v>
      </c>
      <c r="D14" s="46">
        <v>1153911.23</v>
      </c>
      <c r="E14" s="24"/>
    </row>
    <row r="15" spans="1:5" s="25" customFormat="1" ht="21" customHeight="1">
      <c r="A15" s="57"/>
      <c r="B15" s="51"/>
      <c r="C15" s="50" t="s">
        <v>99</v>
      </c>
      <c r="D15" s="49"/>
      <c r="E15" s="24"/>
    </row>
    <row r="16" spans="1:5" s="33" customFormat="1" ht="22.5" customHeight="1">
      <c r="A16" s="57"/>
      <c r="B16" s="51"/>
      <c r="C16" s="50" t="s">
        <v>59</v>
      </c>
      <c r="D16" s="49"/>
      <c r="E16" s="32"/>
    </row>
    <row r="17" spans="1:5" s="33" customFormat="1" ht="22.5" customHeight="1">
      <c r="A17" s="57"/>
      <c r="B17" s="51"/>
      <c r="C17" s="50" t="s">
        <v>30</v>
      </c>
      <c r="D17" s="49">
        <v>692.53</v>
      </c>
      <c r="E17" s="32"/>
    </row>
    <row r="18" spans="1:5" s="33" customFormat="1" ht="22.5" customHeight="1">
      <c r="A18" s="57"/>
      <c r="B18" s="51"/>
      <c r="C18" s="50" t="s">
        <v>74</v>
      </c>
      <c r="D18" s="49"/>
      <c r="E18" s="32"/>
    </row>
    <row r="19" spans="1:5" s="33" customFormat="1" ht="22.5" customHeight="1">
      <c r="A19" s="57"/>
      <c r="B19" s="51"/>
      <c r="C19" s="50" t="s">
        <v>139</v>
      </c>
      <c r="D19" s="49"/>
      <c r="E19" s="32"/>
    </row>
    <row r="20" spans="1:5" s="33" customFormat="1" ht="24.75" customHeight="1">
      <c r="A20" s="57"/>
      <c r="B20" s="51"/>
      <c r="C20" s="50" t="s">
        <v>75</v>
      </c>
      <c r="D20" s="49"/>
      <c r="E20" s="32"/>
    </row>
    <row r="21" spans="1:5" s="33" customFormat="1" ht="18.75" customHeight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49">
        <f>77081.71+3133.42</f>
        <v>80215.13</v>
      </c>
      <c r="E22" s="32"/>
    </row>
    <row r="23" spans="1:5" s="33" customFormat="1" ht="22.5" customHeight="1">
      <c r="A23" s="57"/>
      <c r="B23" s="51"/>
      <c r="C23" s="50" t="s">
        <v>18</v>
      </c>
      <c r="D23" s="49">
        <v>831649.53</v>
      </c>
      <c r="E23" s="32"/>
    </row>
    <row r="24" spans="1:5" s="33" customFormat="1" ht="22.5" customHeight="1">
      <c r="A24" s="57"/>
      <c r="B24" s="51"/>
      <c r="C24" s="50" t="s">
        <v>31</v>
      </c>
      <c r="D24" s="49">
        <v>482051.72</v>
      </c>
      <c r="E24" s="32"/>
    </row>
    <row r="25" spans="1:5" s="33" customFormat="1" ht="22.5" customHeight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f>108461.98+158302.35+151214.73+84093.98+49254.6</f>
        <v>551327.64</v>
      </c>
      <c r="E26" s="32"/>
    </row>
    <row r="27" spans="1:5" s="33" customFormat="1" ht="21" customHeight="1">
      <c r="A27" s="57"/>
      <c r="B27" s="51"/>
      <c r="C27" s="50" t="s">
        <v>69</v>
      </c>
      <c r="D27" s="49"/>
      <c r="E27" s="32"/>
    </row>
    <row r="28" spans="1:5" s="33" customFormat="1" ht="21" customHeight="1">
      <c r="A28" s="57"/>
      <c r="B28" s="51"/>
      <c r="C28" s="50" t="s">
        <v>66</v>
      </c>
      <c r="D28" s="49"/>
      <c r="E28" s="32"/>
    </row>
    <row r="29" spans="1:5" s="33" customFormat="1" ht="21" customHeight="1">
      <c r="A29" s="57"/>
      <c r="B29" s="51"/>
      <c r="C29" s="50" t="s">
        <v>76</v>
      </c>
      <c r="D29" s="49"/>
      <c r="E29" s="32"/>
    </row>
    <row r="30" spans="1:5" s="33" customFormat="1" ht="21" customHeight="1">
      <c r="A30" s="57"/>
      <c r="B30" s="51"/>
      <c r="C30" s="50" t="s">
        <v>86</v>
      </c>
      <c r="D30" s="49"/>
      <c r="E30" s="32"/>
    </row>
    <row r="31" spans="1:5" s="33" customFormat="1" ht="21" customHeight="1">
      <c r="A31" s="57"/>
      <c r="B31" s="51"/>
      <c r="C31" s="50" t="s">
        <v>89</v>
      </c>
      <c r="D31" s="49"/>
      <c r="E31" s="32"/>
    </row>
    <row r="32" spans="1:5" s="33" customFormat="1" ht="24" customHeight="1">
      <c r="A32" s="57"/>
      <c r="B32" s="51"/>
      <c r="C32" s="50" t="s">
        <v>302</v>
      </c>
      <c r="D32" s="47"/>
      <c r="E32" s="32"/>
    </row>
    <row r="33" spans="1:5" s="33" customFormat="1" ht="21" customHeight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72.98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72.98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>
      <c r="A89" s="57"/>
      <c r="B89" s="50"/>
      <c r="C89" s="50" t="s">
        <v>77</v>
      </c>
      <c r="D89" s="46">
        <v>72.98</v>
      </c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59.25" customHeight="1" hidden="1">
      <c r="A154" s="114"/>
      <c r="B154" s="116"/>
      <c r="C154" s="117"/>
      <c r="D154" s="45"/>
      <c r="E154" s="24"/>
    </row>
    <row r="155" spans="1:5" s="25" customFormat="1" ht="35.25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D167+D179+D188+D195+D219+D225+D238+D259+D214+D264+D273+D203+D207+D249+D269</f>
        <v>219365.91999999998</v>
      </c>
      <c r="E157" s="24"/>
      <c r="F157" s="63"/>
    </row>
    <row r="158" spans="1:6" s="25" customFormat="1" ht="20.25" customHeight="1" hidden="1">
      <c r="A158" s="113" t="s">
        <v>97</v>
      </c>
      <c r="B158" s="94"/>
      <c r="C158" s="95"/>
      <c r="D158" s="42"/>
      <c r="E158" s="59"/>
      <c r="F158" s="63"/>
    </row>
    <row r="159" spans="1:6" s="25" customFormat="1" ht="36.75" customHeight="1" hidden="1">
      <c r="A159" s="114"/>
      <c r="B159" s="94"/>
      <c r="C159" s="95"/>
      <c r="D159" s="42"/>
      <c r="E159" s="59"/>
      <c r="F159" s="63"/>
    </row>
    <row r="160" spans="1:7" s="25" customFormat="1" ht="23.25" customHeight="1" hidden="1">
      <c r="A160" s="114"/>
      <c r="B160" s="94"/>
      <c r="C160" s="95"/>
      <c r="D160" s="42"/>
      <c r="E160" s="59"/>
      <c r="G160" s="63"/>
    </row>
    <row r="161" spans="1:7" s="25" customFormat="1" ht="36.75" customHeight="1" hidden="1">
      <c r="A161" s="114"/>
      <c r="B161" s="94"/>
      <c r="C161" s="95"/>
      <c r="D161" s="42"/>
      <c r="E161" s="59"/>
      <c r="G161" s="63"/>
    </row>
    <row r="162" spans="1:7" s="25" customFormat="1" ht="24.75" customHeight="1" hidden="1">
      <c r="A162" s="114"/>
      <c r="B162" s="94"/>
      <c r="C162" s="95"/>
      <c r="D162" s="42"/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61">
        <f>SUM(D158:D166)</f>
        <v>0</v>
      </c>
      <c r="E167" s="59"/>
    </row>
    <row r="168" spans="1:4" s="26" customFormat="1" ht="21.75" customHeight="1" hidden="1">
      <c r="A168" s="99" t="s">
        <v>64</v>
      </c>
      <c r="B168" s="94"/>
      <c r="C168" s="95"/>
      <c r="D168" s="29"/>
    </row>
    <row r="169" spans="1:4" s="26" customFormat="1" ht="24" customHeight="1" hidden="1">
      <c r="A169" s="99"/>
      <c r="B169" s="94"/>
      <c r="C169" s="95"/>
      <c r="D169" s="29"/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4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 hidden="1">
      <c r="A179" s="99"/>
      <c r="B179" s="118" t="s">
        <v>109</v>
      </c>
      <c r="C179" s="119"/>
      <c r="D179" s="62">
        <f>SUM(D168:D178)</f>
        <v>0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 hidden="1">
      <c r="A220" s="113" t="s">
        <v>18</v>
      </c>
      <c r="B220" s="94"/>
      <c r="C220" s="95"/>
      <c r="D220" s="29"/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24.75" customHeight="1" hidden="1">
      <c r="A224" s="114"/>
      <c r="B224" s="94"/>
      <c r="C224" s="95"/>
      <c r="D224" s="29"/>
    </row>
    <row r="225" spans="1:7" s="26" customFormat="1" ht="21.75" customHeight="1" hidden="1">
      <c r="A225" s="115"/>
      <c r="B225" s="118" t="s">
        <v>109</v>
      </c>
      <c r="C225" s="119"/>
      <c r="D225" s="62">
        <f>D221+D220+D222+D223+D224</f>
        <v>0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>
      <c r="A260" s="113" t="s">
        <v>12</v>
      </c>
      <c r="B260" s="94" t="s">
        <v>375</v>
      </c>
      <c r="C260" s="95"/>
      <c r="D260" s="29">
        <v>9150</v>
      </c>
    </row>
    <row r="261" spans="1:4" s="26" customFormat="1" ht="42" customHeight="1">
      <c r="A261" s="114"/>
      <c r="B261" s="94" t="s">
        <v>377</v>
      </c>
      <c r="C261" s="95"/>
      <c r="D261" s="29">
        <v>66855.98</v>
      </c>
    </row>
    <row r="262" spans="1:4" s="26" customFormat="1" ht="39" customHeight="1">
      <c r="A262" s="114"/>
      <c r="B262" s="94" t="s">
        <v>378</v>
      </c>
      <c r="C262" s="95"/>
      <c r="D262" s="29">
        <v>39475.6</v>
      </c>
    </row>
    <row r="263" spans="1:4" s="26" customFormat="1" ht="39" customHeight="1">
      <c r="A263" s="114"/>
      <c r="B263" s="94" t="s">
        <v>379</v>
      </c>
      <c r="C263" s="95"/>
      <c r="D263" s="29">
        <v>2977.53</v>
      </c>
    </row>
    <row r="264" spans="1:4" s="26" customFormat="1" ht="18.75">
      <c r="A264" s="114"/>
      <c r="B264" s="94" t="s">
        <v>380</v>
      </c>
      <c r="C264" s="95"/>
      <c r="D264" s="29">
        <v>28543</v>
      </c>
    </row>
    <row r="265" spans="1:4" s="26" customFormat="1" ht="18.75">
      <c r="A265" s="114"/>
      <c r="B265" s="94" t="s">
        <v>381</v>
      </c>
      <c r="C265" s="95"/>
      <c r="D265" s="29">
        <v>23729</v>
      </c>
    </row>
    <row r="266" spans="1:4" s="26" customFormat="1" ht="18.75">
      <c r="A266" s="114"/>
      <c r="B266" s="94" t="s">
        <v>382</v>
      </c>
      <c r="C266" s="95"/>
      <c r="D266" s="29">
        <v>20091.81</v>
      </c>
    </row>
    <row r="267" spans="1:4" s="26" customFormat="1" ht="18.75" customHeight="1">
      <c r="A267" s="114"/>
      <c r="B267" s="94"/>
      <c r="C267" s="95"/>
      <c r="D267" s="29"/>
    </row>
    <row r="268" spans="1:4" s="26" customFormat="1" ht="18.75">
      <c r="A268" s="114"/>
      <c r="B268" s="94"/>
      <c r="C268" s="95"/>
      <c r="D268" s="29"/>
    </row>
    <row r="269" spans="1:4" s="26" customFormat="1" ht="20.25" customHeight="1">
      <c r="A269" s="115"/>
      <c r="B269" s="118" t="s">
        <v>109</v>
      </c>
      <c r="C269" s="119"/>
      <c r="D269" s="62">
        <f>SUM(D260:D268)</f>
        <v>190822.91999999998</v>
      </c>
    </row>
    <row r="270" spans="1:4" s="26" customFormat="1" ht="14.25" customHeight="1" hidden="1">
      <c r="A270" s="140"/>
      <c r="B270" s="94"/>
      <c r="C270" s="95"/>
      <c r="D270" s="29"/>
    </row>
    <row r="271" spans="1:4" s="26" customFormat="1" ht="21" customHeight="1" hidden="1">
      <c r="A271" s="141"/>
      <c r="B271" s="94"/>
      <c r="C271" s="95"/>
      <c r="D271" s="29"/>
    </row>
    <row r="272" spans="1:4" s="26" customFormat="1" ht="21.75" customHeight="1" hidden="1">
      <c r="A272" s="142"/>
      <c r="B272" s="94"/>
      <c r="C272" s="95"/>
      <c r="D272" s="29"/>
    </row>
    <row r="273" spans="1:4" s="26" customFormat="1" ht="19.5" hidden="1">
      <c r="A273" s="21"/>
      <c r="B273" s="118" t="s">
        <v>109</v>
      </c>
      <c r="C273" s="119"/>
      <c r="D273" s="62"/>
    </row>
    <row r="274" spans="1:7" s="26" customFormat="1" ht="19.5" customHeight="1">
      <c r="A274" s="21"/>
      <c r="B274" s="132" t="s">
        <v>19</v>
      </c>
      <c r="C274" s="133"/>
      <c r="D274" s="24">
        <f>D157+D12</f>
        <v>3319286.68</v>
      </c>
      <c r="E274" s="27"/>
      <c r="F274" s="28"/>
      <c r="G274" s="28"/>
    </row>
    <row r="275" spans="1:7" s="26" customFormat="1" ht="19.5" customHeight="1">
      <c r="A275" s="81"/>
      <c r="B275" s="134" t="s">
        <v>58</v>
      </c>
      <c r="C275" s="135"/>
      <c r="D275" s="71">
        <f>SUM(D276:D281)</f>
        <v>42613.24</v>
      </c>
      <c r="E275" s="27"/>
      <c r="G275" s="28"/>
    </row>
    <row r="276" spans="1:7" s="26" customFormat="1" ht="18.75">
      <c r="A276" s="77"/>
      <c r="B276" s="94"/>
      <c r="C276" s="95"/>
      <c r="D276" s="75"/>
      <c r="E276" s="27"/>
      <c r="G276" s="28"/>
    </row>
    <row r="277" spans="1:5" s="26" customFormat="1" ht="18.75">
      <c r="A277" s="81" t="s">
        <v>370</v>
      </c>
      <c r="B277" s="126" t="s">
        <v>383</v>
      </c>
      <c r="C277" s="127"/>
      <c r="D277" s="65">
        <v>32114.66</v>
      </c>
      <c r="E277" s="27"/>
    </row>
    <row r="278" spans="1:5" s="26" customFormat="1" ht="18.75">
      <c r="A278" s="136"/>
      <c r="B278" s="126" t="s">
        <v>384</v>
      </c>
      <c r="C278" s="127"/>
      <c r="D278" s="65">
        <v>10498.58</v>
      </c>
      <c r="E278" s="76"/>
    </row>
    <row r="279" spans="1:5" s="26" customFormat="1" ht="18.75" customHeight="1" hidden="1">
      <c r="A279" s="137"/>
      <c r="B279" s="126"/>
      <c r="C279" s="127"/>
      <c r="D279" s="65"/>
      <c r="E279" s="76"/>
    </row>
    <row r="280" spans="1:4" s="26" customFormat="1" ht="18.75" hidden="1">
      <c r="A280" s="81"/>
      <c r="B280" s="126"/>
      <c r="C280" s="127"/>
      <c r="D280" s="65"/>
    </row>
    <row r="281" spans="1:4" s="26" customFormat="1" ht="18.75" customHeight="1" hidden="1">
      <c r="A281" s="60"/>
      <c r="B281" s="94"/>
      <c r="C281" s="143"/>
      <c r="D281" s="29"/>
    </row>
    <row r="282" spans="1:7" s="26" customFormat="1" ht="21" customHeight="1">
      <c r="A282" s="52"/>
      <c r="B282" s="144" t="s">
        <v>120</v>
      </c>
      <c r="C282" s="145"/>
      <c r="D282" s="24">
        <f>D274+D275</f>
        <v>3361899.9200000004</v>
      </c>
      <c r="F282" s="28"/>
      <c r="G282" s="28"/>
    </row>
    <row r="283" spans="1:4" s="26" customFormat="1" ht="18.75" customHeight="1">
      <c r="A283" s="52"/>
      <c r="B283" s="94"/>
      <c r="C283" s="95"/>
      <c r="D283" s="29"/>
    </row>
    <row r="284" spans="1:4" s="26" customFormat="1" ht="18.75" customHeight="1">
      <c r="A284" s="52"/>
      <c r="B284" s="94"/>
      <c r="C284" s="95"/>
      <c r="D284" s="29"/>
    </row>
    <row r="285" spans="1:4" s="68" customFormat="1" ht="21" customHeight="1">
      <c r="A285" s="66"/>
      <c r="B285" s="146" t="s">
        <v>230</v>
      </c>
      <c r="C285" s="147"/>
      <c r="D285" s="67">
        <f>D10-D274-D275</f>
        <v>377756.6199999999</v>
      </c>
    </row>
    <row r="286" spans="1:4" s="26" customFormat="1" ht="21" customHeight="1">
      <c r="A286" s="52"/>
      <c r="B286" s="94"/>
      <c r="C286" s="95"/>
      <c r="D286" s="29"/>
    </row>
    <row r="287" spans="1:5" s="26" customFormat="1" ht="23.25" customHeight="1">
      <c r="A287" s="52"/>
      <c r="B287" s="149" t="s">
        <v>88</v>
      </c>
      <c r="C287" s="149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94" t="s">
        <v>96</v>
      </c>
      <c r="C288" s="95"/>
      <c r="D288" s="29"/>
      <c r="E288" s="27"/>
    </row>
    <row r="289" spans="1:5" s="26" customFormat="1" ht="21.75" customHeight="1">
      <c r="A289" s="77"/>
      <c r="B289" s="94"/>
      <c r="C289" s="95"/>
      <c r="D289" s="29"/>
      <c r="E289" s="27"/>
    </row>
    <row r="290" spans="1:5" s="26" customFormat="1" ht="21" customHeight="1">
      <c r="A290" s="41"/>
      <c r="B290" s="148"/>
      <c r="C290" s="148"/>
      <c r="D290" s="29"/>
      <c r="E290" s="27"/>
    </row>
    <row r="291" spans="1:5" s="26" customFormat="1" ht="15.75" customHeight="1">
      <c r="A291" s="140"/>
      <c r="B291" s="94"/>
      <c r="C291" s="95"/>
      <c r="D291" s="29"/>
      <c r="E291" s="27"/>
    </row>
    <row r="292" spans="1:5" s="26" customFormat="1" ht="15.75" customHeight="1">
      <c r="A292" s="141"/>
      <c r="B292" s="94"/>
      <c r="C292" s="95"/>
      <c r="D292" s="29"/>
      <c r="E292" s="27"/>
    </row>
    <row r="293" spans="1:5" s="26" customFormat="1" ht="15.75" customHeight="1">
      <c r="A293" s="141"/>
      <c r="B293" s="94"/>
      <c r="C293" s="95"/>
      <c r="D293" s="29"/>
      <c r="E293" s="27"/>
    </row>
    <row r="294" spans="1:5" s="26" customFormat="1" ht="15.75" customHeight="1">
      <c r="A294" s="142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4"/>
      <c r="B296" s="148"/>
      <c r="C296" s="148"/>
      <c r="D296" s="75"/>
    </row>
    <row r="297" spans="1:4" ht="15.75" customHeight="1">
      <c r="A297" s="21"/>
      <c r="B297" s="94"/>
      <c r="C297" s="95"/>
      <c r="D297" s="75"/>
    </row>
    <row r="298" spans="1:8" s="30" customFormat="1" ht="18.75">
      <c r="A298" s="74"/>
      <c r="B298" s="106"/>
      <c r="C298" s="106"/>
      <c r="D298" s="75"/>
      <c r="F298" s="22"/>
      <c r="G298" s="22"/>
      <c r="H298" s="22"/>
    </row>
  </sheetData>
  <sheetProtection/>
  <mergeCells count="19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63:C263"/>
    <mergeCell ref="B264:C264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B273:C273"/>
    <mergeCell ref="A260:A269"/>
    <mergeCell ref="B260:C260"/>
    <mergeCell ref="B261:C261"/>
    <mergeCell ref="B262:C262"/>
    <mergeCell ref="B274:C274"/>
    <mergeCell ref="B275:C275"/>
    <mergeCell ref="B276:C276"/>
    <mergeCell ref="B277:C277"/>
    <mergeCell ref="A278:A279"/>
    <mergeCell ref="B278:C278"/>
    <mergeCell ref="B279:C279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96:C296"/>
    <mergeCell ref="B297:C297"/>
    <mergeCell ref="B298:C298"/>
    <mergeCell ref="B286:C286"/>
    <mergeCell ref="B287:C287"/>
    <mergeCell ref="B288:C288"/>
    <mergeCell ref="B289:C289"/>
    <mergeCell ref="B290:C290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8"/>
  <sheetViews>
    <sheetView view="pageBreakPreview" zoomScale="70" zoomScaleSheetLayoutView="70" zoomScalePageLayoutView="0" workbookViewId="0" topLeftCell="A95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347</v>
      </c>
      <c r="B1" s="96"/>
      <c r="C1" s="96"/>
      <c r="D1" s="96"/>
      <c r="E1" s="96"/>
    </row>
    <row r="2" spans="1:5" ht="26.25" customHeight="1" hidden="1">
      <c r="A2" s="97" t="s">
        <v>365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348</v>
      </c>
      <c r="B4" s="99"/>
      <c r="C4" s="99"/>
      <c r="D4" s="78">
        <v>4884285.35</v>
      </c>
      <c r="E4" s="23"/>
    </row>
    <row r="5" spans="1:5" ht="23.25" customHeight="1">
      <c r="A5" s="99" t="s">
        <v>349</v>
      </c>
      <c r="B5" s="99"/>
      <c r="C5" s="99"/>
      <c r="D5" s="54">
        <f>D6+D7+D8+D9</f>
        <v>1467821.18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>
        <v>600000</v>
      </c>
      <c r="E7" s="23"/>
    </row>
    <row r="8" spans="1:5" ht="30" customHeight="1">
      <c r="A8" s="103" t="s">
        <v>61</v>
      </c>
      <c r="B8" s="103"/>
      <c r="C8" s="103"/>
      <c r="D8" s="73">
        <v>867820.03</v>
      </c>
      <c r="E8" s="23"/>
    </row>
    <row r="9" spans="1:5" ht="22.5" customHeight="1">
      <c r="A9" s="104" t="s">
        <v>62</v>
      </c>
      <c r="B9" s="104"/>
      <c r="C9" s="104"/>
      <c r="D9" s="35">
        <v>1.15</v>
      </c>
      <c r="E9" s="23"/>
    </row>
    <row r="10" spans="1:5" ht="23.25" customHeight="1">
      <c r="A10" s="99" t="s">
        <v>350</v>
      </c>
      <c r="B10" s="99"/>
      <c r="C10" s="99"/>
      <c r="D10" s="54">
        <f>D4+D5</f>
        <v>6352106.529999999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5646540.59</v>
      </c>
      <c r="E12" s="24"/>
      <c r="F12" s="63"/>
    </row>
    <row r="13" spans="1:5" s="25" customFormat="1" ht="33.75" customHeight="1">
      <c r="A13" s="52" t="s">
        <v>55</v>
      </c>
      <c r="B13" s="106" t="s">
        <v>346</v>
      </c>
      <c r="C13" s="106"/>
      <c r="D13" s="39">
        <f>D14+D15+D16+D17+D18+D19+D20+D21+D22+D23+D24+D25+D26+D27+D28+D29+D30+D31+D32+D33</f>
        <v>5312982.62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>
      <c r="A15" s="57"/>
      <c r="B15" s="51"/>
      <c r="C15" s="50" t="s">
        <v>99</v>
      </c>
      <c r="D15" s="49">
        <v>88807.87</v>
      </c>
      <c r="E15" s="24"/>
    </row>
    <row r="16" spans="1:5" s="33" customFormat="1" ht="22.5" customHeight="1">
      <c r="A16" s="57"/>
      <c r="B16" s="51"/>
      <c r="C16" s="50" t="s">
        <v>59</v>
      </c>
      <c r="D16" s="49">
        <v>161455.89</v>
      </c>
      <c r="E16" s="32"/>
    </row>
    <row r="17" spans="1:5" s="33" customFormat="1" ht="22.5" customHeight="1">
      <c r="A17" s="57"/>
      <c r="B17" s="51"/>
      <c r="C17" s="50" t="s">
        <v>30</v>
      </c>
      <c r="D17" s="49">
        <v>17431.55</v>
      </c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49">
        <f>97887.13+4321796.87</f>
        <v>4419684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>
      <c r="A28" s="57"/>
      <c r="B28" s="51"/>
      <c r="C28" s="50" t="s">
        <v>66</v>
      </c>
      <c r="D28" s="49">
        <v>124943.66</v>
      </c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>
      <c r="A31" s="57"/>
      <c r="B31" s="51"/>
      <c r="C31" s="50" t="s">
        <v>89</v>
      </c>
      <c r="D31" s="49">
        <f>220055.3+48326.66</f>
        <v>268381.95999999996</v>
      </c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>
      <c r="A33" s="57"/>
      <c r="B33" s="51"/>
      <c r="C33" s="50" t="s">
        <v>60</v>
      </c>
      <c r="D33" s="49">
        <v>232277.69</v>
      </c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9408.79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>
      <c r="A37" s="52"/>
      <c r="B37" s="109" t="s">
        <v>90</v>
      </c>
      <c r="C37" s="109"/>
      <c r="D37" s="43">
        <f>9408.79</f>
        <v>9408.79</v>
      </c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434.01</v>
      </c>
      <c r="E48" s="24"/>
    </row>
    <row r="49" spans="1:5" s="25" customFormat="1" ht="18" customHeight="1" hidden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373.27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>
      <c r="A73" s="57"/>
      <c r="B73" s="50"/>
      <c r="C73" s="50" t="s">
        <v>30</v>
      </c>
      <c r="D73" s="46">
        <v>241.27</v>
      </c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v>132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60.74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>
      <c r="A95" s="57"/>
      <c r="B95" s="58"/>
      <c r="C95" s="50" t="s">
        <v>30</v>
      </c>
      <c r="D95" s="46">
        <v>60.74</v>
      </c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 hidden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 hidden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 hidden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36.75" customHeight="1">
      <c r="A153" s="113" t="s">
        <v>56</v>
      </c>
      <c r="B153" s="116" t="s">
        <v>353</v>
      </c>
      <c r="C153" s="117"/>
      <c r="D153" s="45">
        <v>100000</v>
      </c>
      <c r="E153" s="32"/>
    </row>
    <row r="154" spans="1:5" s="25" customFormat="1" ht="59.25" customHeight="1">
      <c r="A154" s="114"/>
      <c r="B154" s="116" t="s">
        <v>116</v>
      </c>
      <c r="C154" s="117"/>
      <c r="D154" s="45">
        <v>219805.17</v>
      </c>
      <c r="E154" s="24"/>
    </row>
    <row r="155" spans="1:5" s="25" customFormat="1" ht="35.25" customHeight="1">
      <c r="A155" s="114"/>
      <c r="B155" s="116" t="s">
        <v>352</v>
      </c>
      <c r="C155" s="117"/>
      <c r="D155" s="45">
        <v>3910</v>
      </c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D167+D179+D188+D195+D219+D225+D238+D259+D214+D264+D273+D203+D207+D249+D269</f>
        <v>445862.99</v>
      </c>
      <c r="E157" s="24"/>
      <c r="F157" s="63"/>
    </row>
    <row r="158" spans="1:6" s="25" customFormat="1" ht="20.25" customHeight="1">
      <c r="A158" s="113" t="s">
        <v>97</v>
      </c>
      <c r="B158" s="94" t="s">
        <v>93</v>
      </c>
      <c r="C158" s="95"/>
      <c r="D158" s="42">
        <v>550</v>
      </c>
      <c r="E158" s="59"/>
      <c r="F158" s="63"/>
    </row>
    <row r="159" spans="1:6" s="25" customFormat="1" ht="36.75" customHeight="1">
      <c r="A159" s="114"/>
      <c r="B159" s="94" t="s">
        <v>351</v>
      </c>
      <c r="C159" s="95"/>
      <c r="D159" s="42">
        <v>40200</v>
      </c>
      <c r="E159" s="59"/>
      <c r="F159" s="63"/>
    </row>
    <row r="160" spans="1:7" s="25" customFormat="1" ht="23.25" customHeight="1">
      <c r="A160" s="114"/>
      <c r="B160" s="94" t="s">
        <v>44</v>
      </c>
      <c r="C160" s="95"/>
      <c r="D160" s="42">
        <v>1017.99</v>
      </c>
      <c r="E160" s="59"/>
      <c r="G160" s="63"/>
    </row>
    <row r="161" spans="1:7" s="25" customFormat="1" ht="36.75" customHeight="1">
      <c r="A161" s="114"/>
      <c r="B161" s="94" t="s">
        <v>354</v>
      </c>
      <c r="C161" s="95"/>
      <c r="D161" s="42">
        <v>15580</v>
      </c>
      <c r="E161" s="59"/>
      <c r="G161" s="63"/>
    </row>
    <row r="162" spans="1:7" s="25" customFormat="1" ht="24.75" customHeight="1">
      <c r="A162" s="114"/>
      <c r="B162" s="94" t="s">
        <v>355</v>
      </c>
      <c r="C162" s="95"/>
      <c r="D162" s="42">
        <v>7800</v>
      </c>
      <c r="E162" s="59"/>
      <c r="G162" s="63"/>
    </row>
    <row r="163" spans="1:7" s="25" customFormat="1" ht="33" customHeight="1">
      <c r="A163" s="114"/>
      <c r="B163" s="94" t="s">
        <v>356</v>
      </c>
      <c r="C163" s="95"/>
      <c r="D163" s="42">
        <v>46800</v>
      </c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111947.98999999999</v>
      </c>
      <c r="E167" s="59"/>
    </row>
    <row r="168" spans="1:4" s="26" customFormat="1" ht="21.75" customHeight="1">
      <c r="A168" s="99" t="s">
        <v>64</v>
      </c>
      <c r="B168" s="94" t="s">
        <v>361</v>
      </c>
      <c r="C168" s="95"/>
      <c r="D168" s="29">
        <f>4540</f>
        <v>4540</v>
      </c>
    </row>
    <row r="169" spans="1:4" s="26" customFormat="1" ht="24" customHeight="1">
      <c r="A169" s="99"/>
      <c r="B169" s="94" t="s">
        <v>357</v>
      </c>
      <c r="C169" s="95"/>
      <c r="D169" s="29">
        <f>4675</f>
        <v>4675</v>
      </c>
    </row>
    <row r="170" spans="1:4" s="26" customFormat="1" ht="38.25" customHeight="1">
      <c r="A170" s="99"/>
      <c r="B170" s="94" t="s">
        <v>360</v>
      </c>
      <c r="C170" s="95"/>
      <c r="D170" s="29">
        <v>890</v>
      </c>
    </row>
    <row r="171" spans="1:4" s="26" customFormat="1" ht="21" customHeight="1">
      <c r="A171" s="99"/>
      <c r="B171" s="94" t="s">
        <v>362</v>
      </c>
      <c r="C171" s="95"/>
      <c r="D171" s="29">
        <v>250</v>
      </c>
    </row>
    <row r="172" spans="1:4" s="26" customFormat="1" ht="21" customHeight="1">
      <c r="A172" s="99"/>
      <c r="B172" s="94" t="s">
        <v>358</v>
      </c>
      <c r="C172" s="95"/>
      <c r="D172" s="29">
        <v>648</v>
      </c>
    </row>
    <row r="173" spans="1:4" s="26" customFormat="1" ht="24" customHeight="1">
      <c r="A173" s="99"/>
      <c r="B173" s="94" t="s">
        <v>359</v>
      </c>
      <c r="C173" s="95"/>
      <c r="D173" s="29">
        <v>8000</v>
      </c>
    </row>
    <row r="174" spans="1:4" s="26" customFormat="1" ht="27.75" customHeight="1">
      <c r="A174" s="99"/>
      <c r="B174" s="94" t="s">
        <v>363</v>
      </c>
      <c r="C174" s="95"/>
      <c r="D174" s="29">
        <v>250201.19</v>
      </c>
    </row>
    <row r="175" spans="1:4" s="26" customFormat="1" ht="22.5" customHeight="1">
      <c r="A175" s="99"/>
      <c r="B175" s="94" t="s">
        <v>364</v>
      </c>
      <c r="C175" s="95"/>
      <c r="D175" s="29">
        <v>18050</v>
      </c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>
      <c r="A179" s="99"/>
      <c r="B179" s="118" t="s">
        <v>109</v>
      </c>
      <c r="C179" s="119"/>
      <c r="D179" s="62">
        <f>SUM(D168:D178)</f>
        <v>287254.19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>
      <c r="A220" s="113" t="s">
        <v>18</v>
      </c>
      <c r="B220" s="94" t="s">
        <v>43</v>
      </c>
      <c r="C220" s="95"/>
      <c r="D220" s="29">
        <v>72.01</v>
      </c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24.75" customHeight="1" hidden="1">
      <c r="A224" s="114"/>
      <c r="B224" s="94"/>
      <c r="C224" s="95"/>
      <c r="D224" s="29"/>
    </row>
    <row r="225" spans="1:7" s="26" customFormat="1" ht="21.75" customHeight="1">
      <c r="A225" s="115"/>
      <c r="B225" s="118" t="s">
        <v>109</v>
      </c>
      <c r="C225" s="119"/>
      <c r="D225" s="62">
        <f>D221+D220+D222+D223+D224</f>
        <v>72.01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>
      <c r="A250" s="77" t="s">
        <v>137</v>
      </c>
      <c r="B250" s="120"/>
      <c r="C250" s="131"/>
      <c r="D250" s="29"/>
    </row>
    <row r="251" spans="1:4" s="26" customFormat="1" ht="18.75" customHeight="1">
      <c r="A251" s="114" t="s">
        <v>165</v>
      </c>
      <c r="B251" s="94" t="s">
        <v>44</v>
      </c>
      <c r="C251" s="95"/>
      <c r="D251" s="29">
        <v>60</v>
      </c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>
      <c r="A259" s="115"/>
      <c r="B259" s="79" t="s">
        <v>109</v>
      </c>
      <c r="C259" s="80"/>
      <c r="D259" s="69">
        <f>SUM(D250:D258)</f>
        <v>60</v>
      </c>
    </row>
    <row r="260" spans="1:4" s="26" customFormat="1" ht="24" customHeight="1">
      <c r="A260" s="113" t="s">
        <v>12</v>
      </c>
      <c r="B260" s="94" t="s">
        <v>366</v>
      </c>
      <c r="C260" s="95"/>
      <c r="D260" s="29">
        <v>21671.39</v>
      </c>
    </row>
    <row r="261" spans="1:4" s="26" customFormat="1" ht="44.25" customHeight="1">
      <c r="A261" s="114"/>
      <c r="B261" s="94" t="s">
        <v>367</v>
      </c>
      <c r="C261" s="95"/>
      <c r="D261" s="29">
        <v>8079.97</v>
      </c>
    </row>
    <row r="262" spans="1:4" s="26" customFormat="1" ht="0.75" customHeight="1">
      <c r="A262" s="114"/>
      <c r="B262" s="94"/>
      <c r="C262" s="95"/>
      <c r="D262" s="29"/>
    </row>
    <row r="263" spans="1:4" s="26" customFormat="1" ht="30.75" customHeight="1">
      <c r="A263" s="114"/>
      <c r="B263" s="94" t="s">
        <v>368</v>
      </c>
      <c r="C263" s="95"/>
      <c r="D263" s="29">
        <v>16777.44</v>
      </c>
    </row>
    <row r="264" spans="1:4" s="26" customFormat="1" ht="0.75" customHeight="1">
      <c r="A264" s="114"/>
      <c r="B264" s="94"/>
      <c r="C264" s="95"/>
      <c r="D264" s="29"/>
    </row>
    <row r="265" spans="1:4" s="26" customFormat="1" ht="1.5" customHeight="1" hidden="1">
      <c r="A265" s="114"/>
      <c r="B265" s="94"/>
      <c r="C265" s="95"/>
      <c r="D265" s="29"/>
    </row>
    <row r="266" spans="1:4" s="26" customFormat="1" ht="23.25" customHeight="1" hidden="1">
      <c r="A266" s="114"/>
      <c r="B266" s="94"/>
      <c r="C266" s="95"/>
      <c r="D266" s="29"/>
    </row>
    <row r="267" spans="1:4" s="26" customFormat="1" ht="18.75" customHeight="1" hidden="1">
      <c r="A267" s="114"/>
      <c r="B267" s="94"/>
      <c r="C267" s="95"/>
      <c r="D267" s="29"/>
    </row>
    <row r="268" spans="1:4" s="26" customFormat="1" ht="31.5" customHeight="1">
      <c r="A268" s="114"/>
      <c r="B268" s="94"/>
      <c r="C268" s="95"/>
      <c r="D268" s="29"/>
    </row>
    <row r="269" spans="1:4" s="26" customFormat="1" ht="20.25" customHeight="1">
      <c r="A269" s="115"/>
      <c r="B269" s="118" t="s">
        <v>109</v>
      </c>
      <c r="C269" s="119"/>
      <c r="D269" s="62">
        <f>SUM(D260:D268)</f>
        <v>46528.8</v>
      </c>
    </row>
    <row r="270" spans="1:4" s="26" customFormat="1" ht="14.25" customHeight="1" hidden="1">
      <c r="A270" s="140"/>
      <c r="B270" s="94"/>
      <c r="C270" s="95"/>
      <c r="D270" s="29"/>
    </row>
    <row r="271" spans="1:4" s="26" customFormat="1" ht="21" customHeight="1" hidden="1">
      <c r="A271" s="141"/>
      <c r="B271" s="94"/>
      <c r="C271" s="95"/>
      <c r="D271" s="29"/>
    </row>
    <row r="272" spans="1:4" s="26" customFormat="1" ht="21.75" customHeight="1" hidden="1">
      <c r="A272" s="142"/>
      <c r="B272" s="94"/>
      <c r="C272" s="95"/>
      <c r="D272" s="29"/>
    </row>
    <row r="273" spans="1:4" s="26" customFormat="1" ht="19.5" hidden="1">
      <c r="A273" s="21"/>
      <c r="B273" s="118" t="s">
        <v>109</v>
      </c>
      <c r="C273" s="119"/>
      <c r="D273" s="62"/>
    </row>
    <row r="274" spans="1:7" s="26" customFormat="1" ht="19.5" customHeight="1">
      <c r="A274" s="21"/>
      <c r="B274" s="132" t="s">
        <v>19</v>
      </c>
      <c r="C274" s="133"/>
      <c r="D274" s="24">
        <f>D157+D12</f>
        <v>6092403.58</v>
      </c>
      <c r="E274" s="27"/>
      <c r="F274" s="28"/>
      <c r="G274" s="28"/>
    </row>
    <row r="275" spans="1:7" s="26" customFormat="1" ht="19.5" customHeight="1">
      <c r="A275" s="81"/>
      <c r="B275" s="134" t="s">
        <v>58</v>
      </c>
      <c r="C275" s="135"/>
      <c r="D275" s="71">
        <f>SUM(D276:D281)</f>
        <v>158731.53</v>
      </c>
      <c r="E275" s="27"/>
      <c r="G275" s="28"/>
    </row>
    <row r="276" spans="1:7" s="26" customFormat="1" ht="43.5" customHeight="1">
      <c r="A276" s="77" t="s">
        <v>18</v>
      </c>
      <c r="B276" s="94" t="s">
        <v>369</v>
      </c>
      <c r="C276" s="95"/>
      <c r="D276" s="75">
        <v>109847.53</v>
      </c>
      <c r="E276" s="27"/>
      <c r="G276" s="28"/>
    </row>
    <row r="277" spans="1:5" s="26" customFormat="1" ht="48" customHeight="1">
      <c r="A277" s="81" t="s">
        <v>370</v>
      </c>
      <c r="B277" s="126" t="s">
        <v>371</v>
      </c>
      <c r="C277" s="127"/>
      <c r="D277" s="65">
        <v>48884</v>
      </c>
      <c r="E277" s="27"/>
    </row>
    <row r="278" spans="1:5" s="26" customFormat="1" ht="15.75" customHeight="1">
      <c r="A278" s="136"/>
      <c r="B278" s="126"/>
      <c r="C278" s="127"/>
      <c r="D278" s="65"/>
      <c r="E278" s="76"/>
    </row>
    <row r="279" spans="1:5" s="26" customFormat="1" ht="18.75" customHeight="1">
      <c r="A279" s="137"/>
      <c r="B279" s="126"/>
      <c r="C279" s="127"/>
      <c r="D279" s="65"/>
      <c r="E279" s="76"/>
    </row>
    <row r="280" spans="1:4" s="26" customFormat="1" ht="18.75">
      <c r="A280" s="81"/>
      <c r="B280" s="126"/>
      <c r="C280" s="127"/>
      <c r="D280" s="65"/>
    </row>
    <row r="281" spans="1:4" s="26" customFormat="1" ht="18.75" customHeight="1">
      <c r="A281" s="60"/>
      <c r="B281" s="94"/>
      <c r="C281" s="143"/>
      <c r="D281" s="29"/>
    </row>
    <row r="282" spans="1:7" s="26" customFormat="1" ht="21" customHeight="1">
      <c r="A282" s="52"/>
      <c r="B282" s="144" t="s">
        <v>120</v>
      </c>
      <c r="C282" s="145"/>
      <c r="D282" s="24">
        <f>D274+D275</f>
        <v>6251135.11</v>
      </c>
      <c r="F282" s="28"/>
      <c r="G282" s="28"/>
    </row>
    <row r="283" spans="1:4" s="26" customFormat="1" ht="18.75" customHeight="1">
      <c r="A283" s="52"/>
      <c r="B283" s="94"/>
      <c r="C283" s="95"/>
      <c r="D283" s="29"/>
    </row>
    <row r="284" spans="1:4" s="26" customFormat="1" ht="18.75" customHeight="1">
      <c r="A284" s="52"/>
      <c r="B284" s="94"/>
      <c r="C284" s="95"/>
      <c r="D284" s="29"/>
    </row>
    <row r="285" spans="1:4" s="68" customFormat="1" ht="21" customHeight="1">
      <c r="A285" s="66"/>
      <c r="B285" s="146" t="s">
        <v>230</v>
      </c>
      <c r="C285" s="147"/>
      <c r="D285" s="67">
        <f>D10-D274-D275</f>
        <v>100971.41999999926</v>
      </c>
    </row>
    <row r="286" spans="1:4" s="26" customFormat="1" ht="21" customHeight="1">
      <c r="A286" s="52"/>
      <c r="B286" s="94"/>
      <c r="C286" s="95"/>
      <c r="D286" s="29"/>
    </row>
    <row r="287" spans="1:5" s="26" customFormat="1" ht="23.25" customHeight="1">
      <c r="A287" s="52"/>
      <c r="B287" s="149" t="s">
        <v>88</v>
      </c>
      <c r="C287" s="149"/>
      <c r="D287" s="24">
        <f>D286+D289+D290+D291+D292+D294+D296+D297</f>
        <v>365500</v>
      </c>
      <c r="E287" s="27"/>
    </row>
    <row r="288" spans="1:5" s="26" customFormat="1" ht="0.75" customHeight="1">
      <c r="A288" s="52"/>
      <c r="B288" s="94" t="s">
        <v>96</v>
      </c>
      <c r="C288" s="95"/>
      <c r="D288" s="29"/>
      <c r="E288" s="27"/>
    </row>
    <row r="289" spans="1:5" s="26" customFormat="1" ht="21.75" customHeight="1">
      <c r="A289" s="77" t="s">
        <v>97</v>
      </c>
      <c r="B289" s="94" t="s">
        <v>141</v>
      </c>
      <c r="C289" s="95"/>
      <c r="D289" s="29">
        <v>365500</v>
      </c>
      <c r="E289" s="27"/>
    </row>
    <row r="290" spans="1:5" s="26" customFormat="1" ht="21" customHeight="1">
      <c r="A290" s="41"/>
      <c r="B290" s="148"/>
      <c r="C290" s="148"/>
      <c r="D290" s="29"/>
      <c r="E290" s="27"/>
    </row>
    <row r="291" spans="1:5" s="26" customFormat="1" ht="15.75" customHeight="1">
      <c r="A291" s="140"/>
      <c r="B291" s="94"/>
      <c r="C291" s="95"/>
      <c r="D291" s="29"/>
      <c r="E291" s="27"/>
    </row>
    <row r="292" spans="1:5" s="26" customFormat="1" ht="15.75" customHeight="1">
      <c r="A292" s="141"/>
      <c r="B292" s="94"/>
      <c r="C292" s="95"/>
      <c r="D292" s="29"/>
      <c r="E292" s="27"/>
    </row>
    <row r="293" spans="1:5" s="26" customFormat="1" ht="15.75" customHeight="1">
      <c r="A293" s="141"/>
      <c r="B293" s="94"/>
      <c r="C293" s="95"/>
      <c r="D293" s="29"/>
      <c r="E293" s="27"/>
    </row>
    <row r="294" spans="1:5" s="26" customFormat="1" ht="15.75" customHeight="1">
      <c r="A294" s="142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4"/>
      <c r="B296" s="148"/>
      <c r="C296" s="148"/>
      <c r="D296" s="75"/>
    </row>
    <row r="297" spans="1:4" ht="15.75" customHeight="1">
      <c r="A297" s="21"/>
      <c r="B297" s="94"/>
      <c r="C297" s="95"/>
      <c r="D297" s="75"/>
    </row>
    <row r="298" spans="1:8" s="30" customFormat="1" ht="18.75">
      <c r="A298" s="74"/>
      <c r="B298" s="106"/>
      <c r="C298" s="106"/>
      <c r="D298" s="75"/>
      <c r="F298" s="22"/>
      <c r="G298" s="22"/>
      <c r="H298" s="22"/>
    </row>
  </sheetData>
  <sheetProtection/>
  <mergeCells count="19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60:C260"/>
    <mergeCell ref="B261:C261"/>
    <mergeCell ref="B262:C262"/>
    <mergeCell ref="B263:C263"/>
    <mergeCell ref="B264:C264"/>
    <mergeCell ref="B250:C250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78:A279"/>
    <mergeCell ref="B278:C278"/>
    <mergeCell ref="B279:C279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96:C296"/>
    <mergeCell ref="B297:C297"/>
    <mergeCell ref="B298:C298"/>
    <mergeCell ref="A260:A269"/>
    <mergeCell ref="B286:C286"/>
    <mergeCell ref="B287:C287"/>
    <mergeCell ref="B288:C288"/>
    <mergeCell ref="B289:C289"/>
    <mergeCell ref="B290:C290"/>
    <mergeCell ref="A291:A294"/>
  </mergeCells>
  <printOptions horizontalCentered="1"/>
  <pageMargins left="0.4330708661417323" right="0" top="0.4330708661417323" bottom="0.03937007874015748" header="0.31496062992125984" footer="0.2362204724409449"/>
  <pageSetup horizontalDpi="600" verticalDpi="600" orientation="portrait" paperSize="9" scale="60" r:id="rId1"/>
  <rowBreaks count="1" manualBreakCount="1">
    <brk id="220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335</v>
      </c>
      <c r="B1" s="96"/>
      <c r="C1" s="96"/>
      <c r="D1" s="96"/>
      <c r="E1" s="96"/>
    </row>
    <row r="2" spans="1:5" ht="26.25" customHeight="1" hidden="1">
      <c r="A2" s="97" t="s">
        <v>345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336</v>
      </c>
      <c r="B4" s="99"/>
      <c r="C4" s="99"/>
      <c r="D4" s="78">
        <v>4937062.38</v>
      </c>
      <c r="E4" s="23"/>
    </row>
    <row r="5" spans="1:5" ht="23.25" customHeight="1">
      <c r="A5" s="99" t="s">
        <v>337</v>
      </c>
      <c r="B5" s="99"/>
      <c r="C5" s="99"/>
      <c r="D5" s="54">
        <f>D6+D7+D8+D9</f>
        <v>546599.81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546739.39-225.88</f>
        <v>546513.51</v>
      </c>
      <c r="E8" s="23"/>
    </row>
    <row r="9" spans="1:5" ht="22.5" customHeight="1">
      <c r="A9" s="104" t="s">
        <v>62</v>
      </c>
      <c r="B9" s="104"/>
      <c r="C9" s="104"/>
      <c r="D9" s="35">
        <v>86.3</v>
      </c>
      <c r="E9" s="23"/>
    </row>
    <row r="10" spans="1:5" ht="23.25" customHeight="1">
      <c r="A10" s="99" t="s">
        <v>338</v>
      </c>
      <c r="B10" s="99"/>
      <c r="C10" s="99"/>
      <c r="D10" s="54">
        <f>D4+D5</f>
        <v>5483662.1899999995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472395.57999999996</v>
      </c>
      <c r="E12" s="24"/>
      <c r="F12" s="63"/>
    </row>
    <row r="13" spans="1:5" s="25" customFormat="1" ht="33.75" customHeight="1">
      <c r="A13" s="52" t="s">
        <v>55</v>
      </c>
      <c r="B13" s="106" t="s">
        <v>346</v>
      </c>
      <c r="C13" s="106"/>
      <c r="D13" s="39">
        <f>D14+D15+D16+D17+D18+D19+D20+D21+D22+D23+D24+D25+D26+D27+D28+D29+D30+D31+D32+D33</f>
        <v>423954.98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>
      <c r="A27" s="57"/>
      <c r="B27" s="51"/>
      <c r="C27" s="50" t="s">
        <v>69</v>
      </c>
      <c r="D27" s="49">
        <v>100486.4</v>
      </c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>
      <c r="A29" s="57"/>
      <c r="B29" s="51"/>
      <c r="C29" s="50" t="s">
        <v>76</v>
      </c>
      <c r="D29" s="49">
        <v>102357.84</v>
      </c>
      <c r="E29" s="32"/>
    </row>
    <row r="30" spans="1:5" s="33" customFormat="1" ht="21" customHeight="1">
      <c r="A30" s="57"/>
      <c r="B30" s="51"/>
      <c r="C30" s="50" t="s">
        <v>86</v>
      </c>
      <c r="D30" s="49">
        <v>221110.74</v>
      </c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48440.6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48262.1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f>14.75+35862.68+12137.47+129.78+84.97+32.45</f>
        <v>48262.1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178.5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>
      <c r="A109" s="57"/>
      <c r="B109" s="58"/>
      <c r="C109" s="50" t="s">
        <v>86</v>
      </c>
      <c r="D109" s="46">
        <v>178.5</v>
      </c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15.75" customHeight="1">
      <c r="A153" s="113" t="s">
        <v>56</v>
      </c>
      <c r="B153" s="116"/>
      <c r="C153" s="117"/>
      <c r="D153" s="45"/>
      <c r="E153" s="32"/>
    </row>
    <row r="154" spans="1:5" s="25" customFormat="1" ht="31.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D167+D179+D188+D195+D219+D225+D238+D259+D214+D264+D273+D203+D207+D249+D269</f>
        <v>126981.26</v>
      </c>
      <c r="E157" s="24"/>
      <c r="F157" s="63"/>
    </row>
    <row r="158" spans="1:6" s="25" customFormat="1" ht="36.75" customHeight="1">
      <c r="A158" s="113" t="s">
        <v>97</v>
      </c>
      <c r="B158" s="94" t="s">
        <v>341</v>
      </c>
      <c r="C158" s="95"/>
      <c r="D158" s="42">
        <v>11005</v>
      </c>
      <c r="E158" s="59"/>
      <c r="F158" s="63"/>
    </row>
    <row r="159" spans="1:6" s="25" customFormat="1" ht="33.75" customHeight="1" hidden="1">
      <c r="A159" s="114"/>
      <c r="B159" s="94"/>
      <c r="C159" s="95"/>
      <c r="D159" s="42"/>
      <c r="E159" s="59"/>
      <c r="F159" s="63"/>
    </row>
    <row r="160" spans="1:7" s="25" customFormat="1" ht="39" customHeight="1" hidden="1">
      <c r="A160" s="114"/>
      <c r="B160" s="94"/>
      <c r="C160" s="95"/>
      <c r="D160" s="42"/>
      <c r="E160" s="59"/>
      <c r="G160" s="63"/>
    </row>
    <row r="161" spans="1:7" s="25" customFormat="1" ht="36.75" customHeight="1" hidden="1">
      <c r="A161" s="114"/>
      <c r="B161" s="94"/>
      <c r="C161" s="95"/>
      <c r="D161" s="42"/>
      <c r="E161" s="59"/>
      <c r="G161" s="63"/>
    </row>
    <row r="162" spans="1:7" s="25" customFormat="1" ht="24.75" customHeight="1" hidden="1">
      <c r="A162" s="114"/>
      <c r="B162" s="94"/>
      <c r="C162" s="95"/>
      <c r="D162" s="42"/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11005</v>
      </c>
      <c r="E167" s="59"/>
    </row>
    <row r="168" spans="1:4" s="26" customFormat="1" ht="26.25" customHeight="1">
      <c r="A168" s="99" t="s">
        <v>64</v>
      </c>
      <c r="B168" s="94" t="s">
        <v>340</v>
      </c>
      <c r="C168" s="95"/>
      <c r="D168" s="29">
        <f>6630+5982</f>
        <v>12612</v>
      </c>
    </row>
    <row r="169" spans="1:4" s="26" customFormat="1" ht="39" customHeight="1">
      <c r="A169" s="99"/>
      <c r="B169" s="94" t="s">
        <v>339</v>
      </c>
      <c r="C169" s="95"/>
      <c r="D169" s="29">
        <v>48690</v>
      </c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8.5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>
      <c r="A179" s="99"/>
      <c r="B179" s="118" t="s">
        <v>109</v>
      </c>
      <c r="C179" s="119"/>
      <c r="D179" s="62">
        <f>SUM(D168:D178)</f>
        <v>61302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>
      <c r="A189" s="99" t="s">
        <v>69</v>
      </c>
      <c r="B189" s="94" t="s">
        <v>117</v>
      </c>
      <c r="C189" s="95"/>
      <c r="D189" s="29">
        <v>2100</v>
      </c>
    </row>
    <row r="190" spans="1:4" s="26" customFormat="1" ht="22.5" customHeight="1">
      <c r="A190" s="99"/>
      <c r="B190" s="94" t="s">
        <v>136</v>
      </c>
      <c r="C190" s="95"/>
      <c r="D190" s="29">
        <v>20400</v>
      </c>
    </row>
    <row r="191" spans="1:4" s="26" customFormat="1" ht="22.5" customHeight="1">
      <c r="A191" s="99"/>
      <c r="B191" s="94" t="s">
        <v>343</v>
      </c>
      <c r="C191" s="95"/>
      <c r="D191" s="29">
        <v>70</v>
      </c>
    </row>
    <row r="192" spans="1:4" s="26" customFormat="1" ht="22.5" customHeight="1">
      <c r="A192" s="99"/>
      <c r="B192" s="94" t="s">
        <v>344</v>
      </c>
      <c r="C192" s="95"/>
      <c r="D192" s="29">
        <v>23040</v>
      </c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>
      <c r="A195" s="99"/>
      <c r="B195" s="118" t="s">
        <v>109</v>
      </c>
      <c r="C195" s="119"/>
      <c r="D195" s="62">
        <f>SUM(D189:D194)</f>
        <v>45610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>
      <c r="A220" s="113" t="s">
        <v>18</v>
      </c>
      <c r="B220" s="94" t="s">
        <v>342</v>
      </c>
      <c r="C220" s="95"/>
      <c r="D220" s="29">
        <v>9064.26</v>
      </c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18.75" hidden="1">
      <c r="A224" s="114"/>
      <c r="B224" s="94"/>
      <c r="C224" s="95"/>
      <c r="D224" s="29"/>
    </row>
    <row r="225" spans="1:7" s="26" customFormat="1" ht="21.75" customHeight="1">
      <c r="A225" s="115"/>
      <c r="B225" s="118" t="s">
        <v>109</v>
      </c>
      <c r="C225" s="119"/>
      <c r="D225" s="62">
        <f>D221+D220+D222+D223+D224</f>
        <v>9064.26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 hidden="1">
      <c r="A260" s="113" t="s">
        <v>12</v>
      </c>
      <c r="B260" s="94"/>
      <c r="C260" s="95"/>
      <c r="D260" s="29"/>
    </row>
    <row r="261" spans="1:4" s="26" customFormat="1" ht="22.5" customHeight="1" hidden="1">
      <c r="A261" s="156"/>
      <c r="B261" s="94"/>
      <c r="C261" s="95"/>
      <c r="D261" s="29"/>
    </row>
    <row r="262" spans="1:4" s="26" customFormat="1" ht="0.75" customHeight="1" hidden="1">
      <c r="A262" s="156"/>
      <c r="B262" s="94"/>
      <c r="C262" s="95"/>
      <c r="D262" s="29"/>
    </row>
    <row r="263" spans="1:4" s="26" customFormat="1" ht="30.75" customHeight="1" hidden="1">
      <c r="A263" s="64"/>
      <c r="B263" s="94"/>
      <c r="C263" s="95"/>
      <c r="D263" s="29"/>
    </row>
    <row r="264" spans="1:4" s="26" customFormat="1" ht="27.75" customHeight="1" hidden="1">
      <c r="A264" s="64"/>
      <c r="B264" s="94"/>
      <c r="C264" s="95"/>
      <c r="D264" s="29"/>
    </row>
    <row r="265" spans="1:4" s="26" customFormat="1" ht="1.5" customHeight="1" hidden="1">
      <c r="A265" s="64"/>
      <c r="B265" s="94"/>
      <c r="C265" s="95"/>
      <c r="D265" s="29"/>
    </row>
    <row r="266" spans="1:4" s="26" customFormat="1" ht="23.25" customHeight="1" hidden="1">
      <c r="A266" s="64"/>
      <c r="B266" s="94"/>
      <c r="C266" s="95"/>
      <c r="D266" s="29"/>
    </row>
    <row r="267" spans="1:4" s="26" customFormat="1" ht="18.75" customHeight="1" hidden="1">
      <c r="A267" s="64"/>
      <c r="B267" s="94"/>
      <c r="C267" s="95"/>
      <c r="D267" s="29"/>
    </row>
    <row r="268" spans="1:4" s="26" customFormat="1" ht="18.75" customHeight="1" hidden="1">
      <c r="A268" s="64"/>
      <c r="B268" s="94"/>
      <c r="C268" s="95"/>
      <c r="D268" s="29"/>
    </row>
    <row r="269" spans="1:4" s="26" customFormat="1" ht="21" customHeight="1" hidden="1">
      <c r="A269" s="41"/>
      <c r="B269" s="118" t="s">
        <v>109</v>
      </c>
      <c r="C269" s="119"/>
      <c r="D269" s="62">
        <f>SUM(D260:D268)</f>
        <v>0</v>
      </c>
    </row>
    <row r="270" spans="1:4" s="26" customFormat="1" ht="14.25" customHeight="1" hidden="1">
      <c r="A270" s="140"/>
      <c r="B270" s="94"/>
      <c r="C270" s="95"/>
      <c r="D270" s="29"/>
    </row>
    <row r="271" spans="1:4" s="26" customFormat="1" ht="21" customHeight="1" hidden="1">
      <c r="A271" s="141"/>
      <c r="B271" s="94"/>
      <c r="C271" s="95"/>
      <c r="D271" s="29"/>
    </row>
    <row r="272" spans="1:4" s="26" customFormat="1" ht="21.75" customHeight="1" hidden="1">
      <c r="A272" s="142"/>
      <c r="B272" s="94"/>
      <c r="C272" s="95"/>
      <c r="D272" s="29"/>
    </row>
    <row r="273" spans="1:4" s="26" customFormat="1" ht="19.5" hidden="1">
      <c r="A273" s="21"/>
      <c r="B273" s="118" t="s">
        <v>109</v>
      </c>
      <c r="C273" s="119"/>
      <c r="D273" s="62"/>
    </row>
    <row r="274" spans="1:7" s="26" customFormat="1" ht="19.5" customHeight="1">
      <c r="A274" s="21"/>
      <c r="B274" s="132" t="s">
        <v>19</v>
      </c>
      <c r="C274" s="133"/>
      <c r="D274" s="24">
        <f>D157+D12</f>
        <v>599376.84</v>
      </c>
      <c r="E274" s="27"/>
      <c r="F274" s="28"/>
      <c r="G274" s="28"/>
    </row>
    <row r="275" spans="1:7" s="26" customFormat="1" ht="19.5" customHeight="1">
      <c r="A275" s="81"/>
      <c r="B275" s="134" t="s">
        <v>58</v>
      </c>
      <c r="C275" s="135"/>
      <c r="D275" s="71">
        <f>SUM(D276:D281)</f>
        <v>0</v>
      </c>
      <c r="E275" s="27"/>
      <c r="G275" s="28"/>
    </row>
    <row r="276" spans="1:7" s="26" customFormat="1" ht="27.75" customHeight="1" hidden="1">
      <c r="A276" s="77"/>
      <c r="B276" s="94"/>
      <c r="C276" s="95"/>
      <c r="D276" s="75"/>
      <c r="E276" s="27"/>
      <c r="G276" s="28"/>
    </row>
    <row r="277" spans="1:5" s="26" customFormat="1" ht="18.75" hidden="1">
      <c r="A277" s="81"/>
      <c r="B277" s="126"/>
      <c r="C277" s="127"/>
      <c r="D277" s="65"/>
      <c r="E277" s="27"/>
    </row>
    <row r="278" spans="1:5" s="26" customFormat="1" ht="15.75" customHeight="1" hidden="1">
      <c r="A278" s="136"/>
      <c r="B278" s="126"/>
      <c r="C278" s="127"/>
      <c r="D278" s="65"/>
      <c r="E278" s="76"/>
    </row>
    <row r="279" spans="1:5" s="26" customFormat="1" ht="18.75" customHeight="1" hidden="1">
      <c r="A279" s="137"/>
      <c r="B279" s="126"/>
      <c r="C279" s="127"/>
      <c r="D279" s="65"/>
      <c r="E279" s="76"/>
    </row>
    <row r="280" spans="1:4" s="26" customFormat="1" ht="18.75" hidden="1">
      <c r="A280" s="81"/>
      <c r="B280" s="126"/>
      <c r="C280" s="127"/>
      <c r="D280" s="65"/>
    </row>
    <row r="281" spans="1:4" s="26" customFormat="1" ht="18.75" customHeight="1" hidden="1">
      <c r="A281" s="60"/>
      <c r="B281" s="94"/>
      <c r="C281" s="143"/>
      <c r="D281" s="29"/>
    </row>
    <row r="282" spans="1:7" s="26" customFormat="1" ht="21" customHeight="1">
      <c r="A282" s="52"/>
      <c r="B282" s="144" t="s">
        <v>120</v>
      </c>
      <c r="C282" s="145"/>
      <c r="D282" s="24">
        <f>D274+D275</f>
        <v>599376.84</v>
      </c>
      <c r="F282" s="28"/>
      <c r="G282" s="28"/>
    </row>
    <row r="283" spans="1:4" s="26" customFormat="1" ht="18.75" customHeight="1">
      <c r="A283" s="52"/>
      <c r="B283" s="94"/>
      <c r="C283" s="95"/>
      <c r="D283" s="29"/>
    </row>
    <row r="284" spans="1:4" s="26" customFormat="1" ht="18.75" customHeight="1">
      <c r="A284" s="52"/>
      <c r="B284" s="94"/>
      <c r="C284" s="95"/>
      <c r="D284" s="29"/>
    </row>
    <row r="285" spans="1:4" s="68" customFormat="1" ht="21" customHeight="1">
      <c r="A285" s="66"/>
      <c r="B285" s="146" t="s">
        <v>230</v>
      </c>
      <c r="C285" s="147"/>
      <c r="D285" s="67">
        <f>D10-D274-D275</f>
        <v>4884285.35</v>
      </c>
    </row>
    <row r="286" spans="1:4" s="26" customFormat="1" ht="21" customHeight="1">
      <c r="A286" s="52"/>
      <c r="B286" s="94"/>
      <c r="C286" s="95"/>
      <c r="D286" s="29"/>
    </row>
    <row r="287" spans="1:5" s="26" customFormat="1" ht="23.25" customHeight="1">
      <c r="A287" s="52"/>
      <c r="B287" s="149" t="s">
        <v>88</v>
      </c>
      <c r="C287" s="149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94" t="s">
        <v>96</v>
      </c>
      <c r="C288" s="95"/>
      <c r="D288" s="29"/>
      <c r="E288" s="27"/>
    </row>
    <row r="289" spans="1:5" s="26" customFormat="1" ht="21.75" customHeight="1">
      <c r="A289" s="77"/>
      <c r="B289" s="94"/>
      <c r="C289" s="95"/>
      <c r="D289" s="75"/>
      <c r="E289" s="27"/>
    </row>
    <row r="290" spans="1:5" s="26" customFormat="1" ht="21" customHeight="1">
      <c r="A290" s="41"/>
      <c r="B290" s="148"/>
      <c r="C290" s="148"/>
      <c r="D290" s="29"/>
      <c r="E290" s="27"/>
    </row>
    <row r="291" spans="1:5" s="26" customFormat="1" ht="15.75" customHeight="1">
      <c r="A291" s="140"/>
      <c r="B291" s="94"/>
      <c r="C291" s="95"/>
      <c r="D291" s="29"/>
      <c r="E291" s="27"/>
    </row>
    <row r="292" spans="1:5" s="26" customFormat="1" ht="15.75" customHeight="1">
      <c r="A292" s="141"/>
      <c r="B292" s="94"/>
      <c r="C292" s="95"/>
      <c r="D292" s="29"/>
      <c r="E292" s="27"/>
    </row>
    <row r="293" spans="1:5" s="26" customFormat="1" ht="15.75" customHeight="1">
      <c r="A293" s="141"/>
      <c r="B293" s="94"/>
      <c r="C293" s="95"/>
      <c r="D293" s="29"/>
      <c r="E293" s="27"/>
    </row>
    <row r="294" spans="1:5" s="26" customFormat="1" ht="15.75" customHeight="1">
      <c r="A294" s="142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4"/>
      <c r="B296" s="148"/>
      <c r="C296" s="148"/>
      <c r="D296" s="75"/>
    </row>
    <row r="297" spans="1:4" ht="15.75" customHeight="1">
      <c r="A297" s="21"/>
      <c r="B297" s="94"/>
      <c r="C297" s="95"/>
      <c r="D297" s="75"/>
    </row>
    <row r="298" spans="1:8" s="30" customFormat="1" ht="18.75">
      <c r="A298" s="74"/>
      <c r="B298" s="106"/>
      <c r="C298" s="106"/>
      <c r="D298" s="75"/>
      <c r="F298" s="22"/>
      <c r="G298" s="22"/>
      <c r="H298" s="22"/>
    </row>
  </sheetData>
  <sheetProtection/>
  <mergeCells count="193">
    <mergeCell ref="B296:C296"/>
    <mergeCell ref="B297:C297"/>
    <mergeCell ref="B298:C298"/>
    <mergeCell ref="B286:C286"/>
    <mergeCell ref="B287:C287"/>
    <mergeCell ref="B288:C288"/>
    <mergeCell ref="B289:C289"/>
    <mergeCell ref="B290:C290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73:C273"/>
    <mergeCell ref="B274:C274"/>
    <mergeCell ref="B275:C275"/>
    <mergeCell ref="B276:C276"/>
    <mergeCell ref="B277:C277"/>
    <mergeCell ref="A278:A279"/>
    <mergeCell ref="B278:C278"/>
    <mergeCell ref="B279:C279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A260:A262"/>
    <mergeCell ref="B260:C260"/>
    <mergeCell ref="B261:C261"/>
    <mergeCell ref="B262:C262"/>
    <mergeCell ref="B263:C263"/>
    <mergeCell ref="B264:C264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72" r:id="rId1"/>
  <rowBreaks count="2" manualBreakCount="2">
    <brk id="259" max="3" man="1"/>
    <brk id="285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8"/>
  <sheetViews>
    <sheetView view="pageBreakPreview" zoomScale="70" zoomScaleSheetLayoutView="70" zoomScalePageLayoutView="0" workbookViewId="0" topLeftCell="A245">
      <selection activeCell="G289" sqref="G28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314</v>
      </c>
      <c r="B1" s="96"/>
      <c r="C1" s="96"/>
      <c r="D1" s="96"/>
      <c r="E1" s="96"/>
    </row>
    <row r="2" spans="1:5" ht="26.25" customHeight="1" hidden="1">
      <c r="A2" s="97" t="s">
        <v>329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315</v>
      </c>
      <c r="B4" s="99"/>
      <c r="C4" s="99"/>
      <c r="D4" s="78">
        <v>3714842.85</v>
      </c>
      <c r="E4" s="23"/>
    </row>
    <row r="5" spans="1:5" ht="23.25" customHeight="1">
      <c r="A5" s="99" t="s">
        <v>330</v>
      </c>
      <c r="B5" s="99"/>
      <c r="C5" s="99"/>
      <c r="D5" s="54">
        <f>D6+D7+D8+D9</f>
        <v>1732488.66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1675948.67+56400.41</f>
        <v>1732349.0799999998</v>
      </c>
      <c r="E8" s="23"/>
    </row>
    <row r="9" spans="1:5" ht="22.5" customHeight="1">
      <c r="A9" s="104" t="s">
        <v>62</v>
      </c>
      <c r="B9" s="104"/>
      <c r="C9" s="104"/>
      <c r="D9" s="35">
        <v>139.58</v>
      </c>
      <c r="E9" s="23"/>
    </row>
    <row r="10" spans="1:5" ht="23.25" customHeight="1">
      <c r="A10" s="99" t="s">
        <v>316</v>
      </c>
      <c r="B10" s="99"/>
      <c r="C10" s="99"/>
      <c r="D10" s="54">
        <f>D4+D5</f>
        <v>5447331.51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75.34</v>
      </c>
      <c r="E12" s="24"/>
      <c r="F12" s="63"/>
    </row>
    <row r="13" spans="1:5" s="25" customFormat="1" ht="33.75" customHeight="1">
      <c r="A13" s="52" t="s">
        <v>55</v>
      </c>
      <c r="B13" s="106"/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75.34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46.63</v>
      </c>
      <c r="E113" s="32"/>
    </row>
    <row r="114" spans="1:5" s="25" customFormat="1" ht="22.5" customHeight="1">
      <c r="A114" s="57"/>
      <c r="B114" s="50"/>
      <c r="C114" s="50" t="s">
        <v>73</v>
      </c>
      <c r="D114" s="46">
        <v>46.63</v>
      </c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28.71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>
      <c r="A135" s="57"/>
      <c r="B135" s="50"/>
      <c r="C135" s="50" t="s">
        <v>30</v>
      </c>
      <c r="D135" s="46">
        <v>28.71</v>
      </c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15.75" customHeight="1">
      <c r="A153" s="113" t="s">
        <v>56</v>
      </c>
      <c r="B153" s="116"/>
      <c r="C153" s="117"/>
      <c r="D153" s="45"/>
      <c r="E153" s="32"/>
    </row>
    <row r="154" spans="1:5" s="25" customFormat="1" ht="31.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D167+D179+D188+D195+D219+D225+D238+D259+D214+D264+D273+D203+D207+D249+D269</f>
        <v>510193.79000000004</v>
      </c>
      <c r="E157" s="24"/>
      <c r="F157" s="63"/>
    </row>
    <row r="158" spans="1:6" s="25" customFormat="1" ht="21" customHeight="1">
      <c r="A158" s="113" t="s">
        <v>97</v>
      </c>
      <c r="B158" s="94" t="s">
        <v>224</v>
      </c>
      <c r="C158" s="95"/>
      <c r="D158" s="42">
        <v>360</v>
      </c>
      <c r="E158" s="59"/>
      <c r="F158" s="63"/>
    </row>
    <row r="159" spans="1:6" s="25" customFormat="1" ht="33.75" customHeight="1">
      <c r="A159" s="114"/>
      <c r="B159" s="94" t="s">
        <v>326</v>
      </c>
      <c r="C159" s="95"/>
      <c r="D159" s="42">
        <v>48000</v>
      </c>
      <c r="E159" s="59"/>
      <c r="F159" s="63"/>
    </row>
    <row r="160" spans="1:7" s="25" customFormat="1" ht="39" customHeight="1">
      <c r="A160" s="114"/>
      <c r="B160" s="94" t="s">
        <v>327</v>
      </c>
      <c r="C160" s="95"/>
      <c r="D160" s="42">
        <v>49400</v>
      </c>
      <c r="E160" s="59"/>
      <c r="G160" s="63"/>
    </row>
    <row r="161" spans="1:7" s="25" customFormat="1" ht="36.75" customHeight="1">
      <c r="A161" s="114"/>
      <c r="B161" s="94" t="s">
        <v>328</v>
      </c>
      <c r="C161" s="95"/>
      <c r="D161" s="42">
        <v>28499.9</v>
      </c>
      <c r="E161" s="59"/>
      <c r="G161" s="63"/>
    </row>
    <row r="162" spans="1:7" s="25" customFormat="1" ht="24.75" customHeight="1">
      <c r="A162" s="114"/>
      <c r="B162" s="94" t="s">
        <v>146</v>
      </c>
      <c r="C162" s="95"/>
      <c r="D162" s="42">
        <v>275846</v>
      </c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402105.9</v>
      </c>
      <c r="E167" s="59"/>
    </row>
    <row r="168" spans="1:4" s="26" customFormat="1" ht="26.25" customHeight="1" hidden="1">
      <c r="A168" s="99" t="s">
        <v>64</v>
      </c>
      <c r="B168" s="94"/>
      <c r="C168" s="95"/>
      <c r="D168" s="29"/>
    </row>
    <row r="169" spans="1:4" s="26" customFormat="1" ht="20.25" customHeight="1" hidden="1">
      <c r="A169" s="99"/>
      <c r="B169" s="94"/>
      <c r="C169" s="95"/>
      <c r="D169" s="29"/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8.5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 hidden="1">
      <c r="A179" s="99"/>
      <c r="B179" s="118" t="s">
        <v>109</v>
      </c>
      <c r="C179" s="119"/>
      <c r="D179" s="62">
        <f>SUM(D168:D178)</f>
        <v>0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>
      <c r="A196" s="113" t="s">
        <v>134</v>
      </c>
      <c r="B196" s="94" t="s">
        <v>103</v>
      </c>
      <c r="C196" s="95"/>
      <c r="D196" s="29">
        <v>750</v>
      </c>
      <c r="G196" s="28"/>
    </row>
    <row r="197" spans="1:7" s="26" customFormat="1" ht="18.75">
      <c r="A197" s="114"/>
      <c r="B197" s="94" t="s">
        <v>317</v>
      </c>
      <c r="C197" s="95"/>
      <c r="D197" s="29">
        <v>37000</v>
      </c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>
      <c r="A203" s="115"/>
      <c r="B203" s="118" t="s">
        <v>109</v>
      </c>
      <c r="C203" s="119"/>
      <c r="D203" s="62">
        <f>SUM(D196:D202)</f>
        <v>37750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>
      <c r="A220" s="113" t="s">
        <v>18</v>
      </c>
      <c r="B220" s="94" t="s">
        <v>281</v>
      </c>
      <c r="C220" s="95"/>
      <c r="D220" s="29">
        <v>0.27</v>
      </c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18.75" hidden="1">
      <c r="A224" s="114"/>
      <c r="B224" s="94"/>
      <c r="C224" s="95"/>
      <c r="D224" s="29"/>
    </row>
    <row r="225" spans="1:7" s="26" customFormat="1" ht="21.75" customHeight="1">
      <c r="A225" s="115"/>
      <c r="B225" s="118" t="s">
        <v>109</v>
      </c>
      <c r="C225" s="119"/>
      <c r="D225" s="62">
        <f>D221+D220+D222+D223+D224</f>
        <v>0.27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>
      <c r="A239" s="113" t="s">
        <v>30</v>
      </c>
      <c r="B239" s="94" t="s">
        <v>103</v>
      </c>
      <c r="C239" s="95"/>
      <c r="D239" s="29">
        <v>380</v>
      </c>
    </row>
    <row r="240" spans="1:4" s="26" customFormat="1" ht="18.75">
      <c r="A240" s="114"/>
      <c r="B240" s="120" t="s">
        <v>318</v>
      </c>
      <c r="C240" s="121"/>
      <c r="D240" s="29">
        <v>1390</v>
      </c>
    </row>
    <row r="241" spans="1:4" s="26" customFormat="1" ht="21" customHeight="1">
      <c r="A241" s="114"/>
      <c r="B241" s="94" t="s">
        <v>319</v>
      </c>
      <c r="C241" s="95"/>
      <c r="D241" s="29">
        <v>3788</v>
      </c>
    </row>
    <row r="242" spans="1:4" s="26" customFormat="1" ht="18.75">
      <c r="A242" s="114"/>
      <c r="B242" s="94" t="s">
        <v>320</v>
      </c>
      <c r="C242" s="95"/>
      <c r="D242" s="29">
        <v>390</v>
      </c>
    </row>
    <row r="243" spans="1:4" s="26" customFormat="1" ht="18.75">
      <c r="A243" s="114"/>
      <c r="B243" s="94" t="s">
        <v>321</v>
      </c>
      <c r="C243" s="95"/>
      <c r="D243" s="29">
        <v>1300</v>
      </c>
    </row>
    <row r="244" spans="1:4" s="26" customFormat="1" ht="21" customHeight="1">
      <c r="A244" s="114"/>
      <c r="B244" s="94" t="s">
        <v>322</v>
      </c>
      <c r="C244" s="95"/>
      <c r="D244" s="29">
        <v>4110</v>
      </c>
    </row>
    <row r="245" spans="1:4" s="26" customFormat="1" ht="18.75">
      <c r="A245" s="114"/>
      <c r="B245" s="94" t="s">
        <v>325</v>
      </c>
      <c r="C245" s="95"/>
      <c r="D245" s="29">
        <v>1500</v>
      </c>
    </row>
    <row r="246" spans="1:4" s="26" customFormat="1" ht="21" customHeight="1">
      <c r="A246" s="114"/>
      <c r="B246" s="94" t="s">
        <v>323</v>
      </c>
      <c r="C246" s="95"/>
      <c r="D246" s="29">
        <v>150</v>
      </c>
    </row>
    <row r="247" spans="1:4" s="26" customFormat="1" ht="21" customHeight="1">
      <c r="A247" s="114"/>
      <c r="B247" s="94" t="s">
        <v>324</v>
      </c>
      <c r="C247" s="95"/>
      <c r="D247" s="29">
        <v>4100</v>
      </c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>
      <c r="A249" s="115"/>
      <c r="B249" s="118" t="s">
        <v>109</v>
      </c>
      <c r="C249" s="119"/>
      <c r="D249" s="62">
        <f>D239+D240+D241+D242+D243+D244+D245+D246+D247</f>
        <v>17108</v>
      </c>
    </row>
    <row r="250" spans="1:4" s="26" customFormat="1" ht="1.5" customHeight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>
      <c r="A260" s="113" t="s">
        <v>12</v>
      </c>
      <c r="B260" s="94" t="s">
        <v>331</v>
      </c>
      <c r="C260" s="95"/>
      <c r="D260" s="29">
        <v>48960</v>
      </c>
    </row>
    <row r="261" spans="1:4" s="26" customFormat="1" ht="22.5" customHeight="1">
      <c r="A261" s="156"/>
      <c r="B261" s="94" t="s">
        <v>332</v>
      </c>
      <c r="C261" s="95"/>
      <c r="D261" s="29">
        <v>4121.12</v>
      </c>
    </row>
    <row r="262" spans="1:4" s="26" customFormat="1" ht="0.75" customHeight="1">
      <c r="A262" s="156"/>
      <c r="B262" s="94"/>
      <c r="C262" s="95"/>
      <c r="D262" s="29"/>
    </row>
    <row r="263" spans="1:4" s="26" customFormat="1" ht="30.75" customHeight="1">
      <c r="A263" s="64"/>
      <c r="B263" s="94" t="s">
        <v>333</v>
      </c>
      <c r="C263" s="95"/>
      <c r="D263" s="29">
        <v>148.5</v>
      </c>
    </row>
    <row r="264" spans="1:4" s="26" customFormat="1" ht="27.75" customHeight="1" hidden="1">
      <c r="A264" s="64"/>
      <c r="B264" s="94"/>
      <c r="C264" s="95"/>
      <c r="D264" s="29"/>
    </row>
    <row r="265" spans="1:4" s="26" customFormat="1" ht="1.5" customHeight="1" hidden="1">
      <c r="A265" s="64"/>
      <c r="B265" s="94"/>
      <c r="C265" s="95"/>
      <c r="D265" s="29"/>
    </row>
    <row r="266" spans="1:4" s="26" customFormat="1" ht="23.25" customHeight="1" hidden="1">
      <c r="A266" s="64"/>
      <c r="B266" s="94"/>
      <c r="C266" s="95"/>
      <c r="D266" s="29"/>
    </row>
    <row r="267" spans="1:4" s="26" customFormat="1" ht="18.75" customHeight="1" hidden="1">
      <c r="A267" s="64"/>
      <c r="B267" s="94"/>
      <c r="C267" s="95"/>
      <c r="D267" s="29"/>
    </row>
    <row r="268" spans="1:4" s="26" customFormat="1" ht="18.75" customHeight="1" hidden="1">
      <c r="A268" s="64"/>
      <c r="B268" s="94"/>
      <c r="C268" s="95"/>
      <c r="D268" s="29"/>
    </row>
    <row r="269" spans="1:4" s="26" customFormat="1" ht="21" customHeight="1">
      <c r="A269" s="41"/>
      <c r="B269" s="118" t="s">
        <v>109</v>
      </c>
      <c r="C269" s="119"/>
      <c r="D269" s="62">
        <f>SUM(D260:D268)</f>
        <v>53229.62</v>
      </c>
    </row>
    <row r="270" spans="1:4" s="26" customFormat="1" ht="14.25" customHeight="1" hidden="1">
      <c r="A270" s="140"/>
      <c r="B270" s="94"/>
      <c r="C270" s="95"/>
      <c r="D270" s="29"/>
    </row>
    <row r="271" spans="1:4" s="26" customFormat="1" ht="21" customHeight="1" hidden="1">
      <c r="A271" s="141"/>
      <c r="B271" s="94"/>
      <c r="C271" s="95"/>
      <c r="D271" s="29"/>
    </row>
    <row r="272" spans="1:4" s="26" customFormat="1" ht="21.75" customHeight="1" hidden="1">
      <c r="A272" s="142"/>
      <c r="B272" s="94"/>
      <c r="C272" s="95"/>
      <c r="D272" s="29"/>
    </row>
    <row r="273" spans="1:4" s="26" customFormat="1" ht="19.5" hidden="1">
      <c r="A273" s="21"/>
      <c r="B273" s="118" t="s">
        <v>109</v>
      </c>
      <c r="C273" s="119"/>
      <c r="D273" s="62"/>
    </row>
    <row r="274" spans="1:7" s="26" customFormat="1" ht="19.5" customHeight="1">
      <c r="A274" s="21"/>
      <c r="B274" s="132" t="s">
        <v>19</v>
      </c>
      <c r="C274" s="133"/>
      <c r="D274" s="24">
        <f>D157+D12</f>
        <v>510269.13000000006</v>
      </c>
      <c r="E274" s="27"/>
      <c r="F274" s="28"/>
      <c r="G274" s="28"/>
    </row>
    <row r="275" spans="1:7" s="26" customFormat="1" ht="19.5" customHeight="1">
      <c r="A275" s="81"/>
      <c r="B275" s="134" t="s">
        <v>58</v>
      </c>
      <c r="C275" s="135"/>
      <c r="D275" s="71">
        <f>SUM(D276:D281)</f>
        <v>0</v>
      </c>
      <c r="E275" s="27"/>
      <c r="G275" s="28"/>
    </row>
    <row r="276" spans="1:7" s="26" customFormat="1" ht="27.75" customHeight="1" hidden="1">
      <c r="A276" s="77"/>
      <c r="B276" s="94"/>
      <c r="C276" s="95"/>
      <c r="D276" s="75"/>
      <c r="E276" s="27"/>
      <c r="G276" s="28"/>
    </row>
    <row r="277" spans="1:5" s="26" customFormat="1" ht="18.75" hidden="1">
      <c r="A277" s="81"/>
      <c r="B277" s="126"/>
      <c r="C277" s="127"/>
      <c r="D277" s="65"/>
      <c r="E277" s="27"/>
    </row>
    <row r="278" spans="1:5" s="26" customFormat="1" ht="15.75" customHeight="1" hidden="1">
      <c r="A278" s="136"/>
      <c r="B278" s="126"/>
      <c r="C278" s="127"/>
      <c r="D278" s="65"/>
      <c r="E278" s="76"/>
    </row>
    <row r="279" spans="1:5" s="26" customFormat="1" ht="18.75" customHeight="1" hidden="1">
      <c r="A279" s="137"/>
      <c r="B279" s="126"/>
      <c r="C279" s="127"/>
      <c r="D279" s="65"/>
      <c r="E279" s="76"/>
    </row>
    <row r="280" spans="1:4" s="26" customFormat="1" ht="18.75" hidden="1">
      <c r="A280" s="81"/>
      <c r="B280" s="126"/>
      <c r="C280" s="127"/>
      <c r="D280" s="65"/>
    </row>
    <row r="281" spans="1:4" s="26" customFormat="1" ht="18.75" customHeight="1" hidden="1">
      <c r="A281" s="60"/>
      <c r="B281" s="94"/>
      <c r="C281" s="143"/>
      <c r="D281" s="29"/>
    </row>
    <row r="282" spans="1:7" s="26" customFormat="1" ht="21" customHeight="1">
      <c r="A282" s="52"/>
      <c r="B282" s="144" t="s">
        <v>120</v>
      </c>
      <c r="C282" s="145"/>
      <c r="D282" s="24">
        <f>D274+D275</f>
        <v>510269.13000000006</v>
      </c>
      <c r="F282" s="28"/>
      <c r="G282" s="28"/>
    </row>
    <row r="283" spans="1:4" s="26" customFormat="1" ht="18.75" customHeight="1">
      <c r="A283" s="52"/>
      <c r="B283" s="94"/>
      <c r="C283" s="95"/>
      <c r="D283" s="29"/>
    </row>
    <row r="284" spans="1:4" s="26" customFormat="1" ht="18.75" customHeight="1">
      <c r="A284" s="52"/>
      <c r="B284" s="94"/>
      <c r="C284" s="95"/>
      <c r="D284" s="29"/>
    </row>
    <row r="285" spans="1:4" s="68" customFormat="1" ht="21" customHeight="1">
      <c r="A285" s="66"/>
      <c r="B285" s="146" t="s">
        <v>230</v>
      </c>
      <c r="C285" s="147"/>
      <c r="D285" s="67">
        <f>D10-D274-D275</f>
        <v>4937062.38</v>
      </c>
    </row>
    <row r="286" spans="1:4" s="26" customFormat="1" ht="21" customHeight="1">
      <c r="A286" s="52"/>
      <c r="B286" s="94"/>
      <c r="C286" s="95"/>
      <c r="D286" s="29"/>
    </row>
    <row r="287" spans="1:5" s="26" customFormat="1" ht="23.25" customHeight="1">
      <c r="A287" s="52"/>
      <c r="B287" s="149" t="s">
        <v>88</v>
      </c>
      <c r="C287" s="149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94" t="s">
        <v>96</v>
      </c>
      <c r="C288" s="95"/>
      <c r="D288" s="29"/>
      <c r="E288" s="27"/>
    </row>
    <row r="289" spans="1:5" s="26" customFormat="1" ht="21.75" customHeight="1">
      <c r="A289" s="77"/>
      <c r="B289" s="94"/>
      <c r="C289" s="95"/>
      <c r="D289" s="75"/>
      <c r="E289" s="27"/>
    </row>
    <row r="290" spans="1:5" s="26" customFormat="1" ht="21" customHeight="1">
      <c r="A290" s="41"/>
      <c r="B290" s="148"/>
      <c r="C290" s="148"/>
      <c r="D290" s="29"/>
      <c r="E290" s="27"/>
    </row>
    <row r="291" spans="1:5" s="26" customFormat="1" ht="15.75" customHeight="1">
      <c r="A291" s="140"/>
      <c r="B291" s="94"/>
      <c r="C291" s="95"/>
      <c r="D291" s="29"/>
      <c r="E291" s="27"/>
    </row>
    <row r="292" spans="1:5" s="26" customFormat="1" ht="15.75" customHeight="1">
      <c r="A292" s="141"/>
      <c r="B292" s="94"/>
      <c r="C292" s="95"/>
      <c r="D292" s="29"/>
      <c r="E292" s="27"/>
    </row>
    <row r="293" spans="1:5" s="26" customFormat="1" ht="15.75" customHeight="1">
      <c r="A293" s="141"/>
      <c r="B293" s="94"/>
      <c r="C293" s="95"/>
      <c r="D293" s="29"/>
      <c r="E293" s="27"/>
    </row>
    <row r="294" spans="1:5" s="26" customFormat="1" ht="15.75" customHeight="1">
      <c r="A294" s="142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4"/>
      <c r="B296" s="148"/>
      <c r="C296" s="148"/>
      <c r="D296" s="75"/>
    </row>
    <row r="297" spans="1:4" ht="15.75" customHeight="1">
      <c r="A297" s="21"/>
      <c r="B297" s="94"/>
      <c r="C297" s="95"/>
      <c r="D297" s="75"/>
    </row>
    <row r="298" spans="1:8" s="30" customFormat="1" ht="18.75">
      <c r="A298" s="74"/>
      <c r="B298" s="106"/>
      <c r="C298" s="106"/>
      <c r="D298" s="75"/>
      <c r="F298" s="22"/>
      <c r="G298" s="22"/>
      <c r="H298" s="22"/>
    </row>
  </sheetData>
  <sheetProtection/>
  <mergeCells count="19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8:C248"/>
    <mergeCell ref="B249:C249"/>
    <mergeCell ref="B235:C235"/>
    <mergeCell ref="B236:C236"/>
    <mergeCell ref="B237:C237"/>
    <mergeCell ref="B238:C238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2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B274:C274"/>
    <mergeCell ref="B275:C275"/>
    <mergeCell ref="B276:C276"/>
    <mergeCell ref="B277:C277"/>
    <mergeCell ref="A278:A279"/>
    <mergeCell ref="B278:C278"/>
    <mergeCell ref="B279:C279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96:C296"/>
    <mergeCell ref="B297:C297"/>
    <mergeCell ref="B298:C298"/>
    <mergeCell ref="B247:C247"/>
    <mergeCell ref="B286:C286"/>
    <mergeCell ref="B287:C287"/>
    <mergeCell ref="B288:C288"/>
    <mergeCell ref="B289:C289"/>
    <mergeCell ref="B290:C290"/>
    <mergeCell ref="B273:C273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9" r:id="rId1"/>
  <rowBreaks count="2" manualBreakCount="2">
    <brk id="259" max="3" man="1"/>
    <brk id="285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8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298</v>
      </c>
      <c r="B1" s="96"/>
      <c r="C1" s="96"/>
      <c r="D1" s="96"/>
      <c r="E1" s="96"/>
    </row>
    <row r="2" spans="1:5" ht="26.25" customHeight="1" hidden="1">
      <c r="A2" s="97" t="s">
        <v>293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279</v>
      </c>
      <c r="B4" s="99"/>
      <c r="C4" s="99"/>
      <c r="D4" s="78">
        <v>2296125.2</v>
      </c>
      <c r="E4" s="23"/>
    </row>
    <row r="5" spans="1:5" ht="23.25" customHeight="1">
      <c r="A5" s="99" t="s">
        <v>334</v>
      </c>
      <c r="B5" s="99"/>
      <c r="C5" s="99"/>
      <c r="D5" s="54">
        <f>D6+D7+D8+D9</f>
        <v>3545053.67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2623094.23+921847.9</f>
        <v>3544942.13</v>
      </c>
      <c r="E8" s="23"/>
    </row>
    <row r="9" spans="1:5" ht="22.5" customHeight="1">
      <c r="A9" s="104" t="s">
        <v>62</v>
      </c>
      <c r="B9" s="104"/>
      <c r="C9" s="104"/>
      <c r="D9" s="35">
        <v>111.54</v>
      </c>
      <c r="E9" s="23"/>
    </row>
    <row r="10" spans="1:5" ht="23.25" customHeight="1">
      <c r="A10" s="99" t="s">
        <v>301</v>
      </c>
      <c r="B10" s="99"/>
      <c r="C10" s="99"/>
      <c r="D10" s="54">
        <f>D4+D5</f>
        <v>5841178.87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138653.40000000002</v>
      </c>
      <c r="E12" s="24"/>
      <c r="F12" s="63"/>
    </row>
    <row r="13" spans="1:5" s="25" customFormat="1" ht="33.75" customHeight="1">
      <c r="A13" s="52" t="s">
        <v>55</v>
      </c>
      <c r="B13" s="106" t="s">
        <v>133</v>
      </c>
      <c r="C13" s="106"/>
      <c r="D13" s="39">
        <f>D14+D15+D16+D17+D18+D19+D20+D21+D22+D23+D24+D25+D26+D27+D28+D29+D30+D31+D32+D33</f>
        <v>24754.52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64</v>
      </c>
      <c r="D22" s="49">
        <v>13173.23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>
      <c r="A32" s="57"/>
      <c r="B32" s="51"/>
      <c r="C32" s="50" t="s">
        <v>302</v>
      </c>
      <c r="D32" s="47">
        <v>11581.29</v>
      </c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16354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>
      <c r="A37" s="52"/>
      <c r="B37" s="109" t="s">
        <v>90</v>
      </c>
      <c r="C37" s="109"/>
      <c r="D37" s="43">
        <v>16354</v>
      </c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77898.05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57434.16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>
      <c r="A74" s="57"/>
      <c r="B74" s="50"/>
      <c r="C74" s="50" t="s">
        <v>74</v>
      </c>
      <c r="D74" s="46">
        <v>63</v>
      </c>
      <c r="E74" s="32"/>
    </row>
    <row r="75" spans="1:5" s="33" customFormat="1" ht="19.5" customHeight="1">
      <c r="A75" s="57"/>
      <c r="B75" s="50"/>
      <c r="C75" s="50" t="s">
        <v>63</v>
      </c>
      <c r="D75" s="46">
        <v>33050.75</v>
      </c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>
      <c r="A77" s="57"/>
      <c r="B77" s="50"/>
      <c r="C77" s="50" t="s">
        <v>15</v>
      </c>
      <c r="D77" s="46">
        <v>23271.5</v>
      </c>
      <c r="E77" s="32"/>
    </row>
    <row r="78" spans="1:5" s="33" customFormat="1" ht="19.5" customHeight="1">
      <c r="A78" s="57"/>
      <c r="B78" s="50"/>
      <c r="C78" s="50" t="s">
        <v>64</v>
      </c>
      <c r="D78" s="46">
        <v>53.08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>
      <c r="A83" s="57"/>
      <c r="B83" s="50"/>
      <c r="C83" s="50" t="s">
        <v>65</v>
      </c>
      <c r="D83" s="46">
        <v>576.19</v>
      </c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>
      <c r="A86" s="57"/>
      <c r="B86" s="50"/>
      <c r="C86" s="50" t="s">
        <v>86</v>
      </c>
      <c r="D86" s="46">
        <v>419.64</v>
      </c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5449.0599999999995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>
      <c r="A96" s="57"/>
      <c r="B96" s="58"/>
      <c r="C96" s="50" t="s">
        <v>74</v>
      </c>
      <c r="D96" s="46">
        <v>1281.29</v>
      </c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v>972.85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>
      <c r="A103" s="57"/>
      <c r="B103" s="58"/>
      <c r="C103" s="50" t="s">
        <v>65</v>
      </c>
      <c r="D103" s="46">
        <v>3194.92</v>
      </c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556.88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>
      <c r="A117" s="57"/>
      <c r="B117" s="50"/>
      <c r="C117" s="50" t="s">
        <v>74</v>
      </c>
      <c r="D117" s="46">
        <v>556.88</v>
      </c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14457.95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>
      <c r="A139" s="57"/>
      <c r="B139" s="50"/>
      <c r="C139" s="50" t="s">
        <v>15</v>
      </c>
      <c r="D139" s="46">
        <v>2609.02</v>
      </c>
      <c r="E139" s="32"/>
    </row>
    <row r="140" spans="1:5" s="33" customFormat="1" ht="19.5" customHeight="1">
      <c r="A140" s="57"/>
      <c r="B140" s="50"/>
      <c r="C140" s="50" t="s">
        <v>64</v>
      </c>
      <c r="D140" s="46">
        <f>25+4278.89+7243.92+120.6+61.14+84.92+34.46</f>
        <v>11848.93</v>
      </c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42" customHeight="1">
      <c r="A153" s="113" t="s">
        <v>56</v>
      </c>
      <c r="B153" s="116" t="s">
        <v>303</v>
      </c>
      <c r="C153" s="117"/>
      <c r="D153" s="45">
        <v>3646.22</v>
      </c>
      <c r="E153" s="32"/>
    </row>
    <row r="154" spans="1:5" s="25" customFormat="1" ht="31.5" customHeight="1">
      <c r="A154" s="114"/>
      <c r="B154" s="116" t="s">
        <v>280</v>
      </c>
      <c r="C154" s="117"/>
      <c r="D154" s="45">
        <v>16000.61</v>
      </c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D167+D179+D188+D195+D219+D225+D238+D259+D214+D264+D273+D203+D207+D249+D269</f>
        <v>1278746.04</v>
      </c>
      <c r="E157" s="24"/>
      <c r="F157" s="63"/>
    </row>
    <row r="158" spans="1:6" s="25" customFormat="1" ht="21" customHeight="1">
      <c r="A158" s="113" t="s">
        <v>97</v>
      </c>
      <c r="B158" s="94" t="s">
        <v>112</v>
      </c>
      <c r="C158" s="95"/>
      <c r="D158" s="42">
        <v>1220</v>
      </c>
      <c r="E158" s="59"/>
      <c r="F158" s="63"/>
    </row>
    <row r="159" spans="1:6" s="25" customFormat="1" ht="18.75">
      <c r="A159" s="114"/>
      <c r="B159" s="94" t="s">
        <v>290</v>
      </c>
      <c r="C159" s="95"/>
      <c r="D159" s="42">
        <v>3956</v>
      </c>
      <c r="E159" s="59"/>
      <c r="F159" s="63"/>
    </row>
    <row r="160" spans="1:7" s="25" customFormat="1" ht="18.75">
      <c r="A160" s="114"/>
      <c r="B160" s="94" t="s">
        <v>291</v>
      </c>
      <c r="C160" s="95"/>
      <c r="D160" s="42">
        <v>408</v>
      </c>
      <c r="E160" s="59"/>
      <c r="G160" s="63"/>
    </row>
    <row r="161" spans="1:7" s="25" customFormat="1" ht="18.75">
      <c r="A161" s="114"/>
      <c r="B161" s="94" t="s">
        <v>292</v>
      </c>
      <c r="C161" s="95"/>
      <c r="D161" s="42">
        <v>11000</v>
      </c>
      <c r="E161" s="59"/>
      <c r="G161" s="63"/>
    </row>
    <row r="162" spans="1:7" s="25" customFormat="1" ht="53.25" customHeight="1">
      <c r="A162" s="114"/>
      <c r="B162" s="94" t="s">
        <v>304</v>
      </c>
      <c r="C162" s="95"/>
      <c r="D162" s="42">
        <v>36400</v>
      </c>
      <c r="E162" s="59"/>
      <c r="G162" s="63"/>
    </row>
    <row r="163" spans="1:7" s="25" customFormat="1" ht="33" customHeight="1">
      <c r="A163" s="114"/>
      <c r="B163" s="94" t="s">
        <v>295</v>
      </c>
      <c r="C163" s="95"/>
      <c r="D163" s="42">
        <f>2506.05+34050</f>
        <v>36556.05</v>
      </c>
      <c r="E163" s="59"/>
      <c r="G163" s="63"/>
    </row>
    <row r="164" spans="1:7" s="25" customFormat="1" ht="33" customHeight="1">
      <c r="A164" s="114"/>
      <c r="B164" s="94" t="s">
        <v>305</v>
      </c>
      <c r="C164" s="95"/>
      <c r="D164" s="42">
        <v>35288.9</v>
      </c>
      <c r="E164" s="59"/>
      <c r="G164" s="63"/>
    </row>
    <row r="165" spans="1:7" s="25" customFormat="1" ht="33" customHeight="1">
      <c r="A165" s="114"/>
      <c r="B165" s="94" t="s">
        <v>294</v>
      </c>
      <c r="C165" s="95"/>
      <c r="D165" s="42">
        <v>900</v>
      </c>
      <c r="E165" s="59"/>
      <c r="G165" s="63"/>
    </row>
    <row r="166" spans="1:7" s="25" customFormat="1" ht="39" customHeight="1">
      <c r="A166" s="114"/>
      <c r="B166" s="94" t="s">
        <v>312</v>
      </c>
      <c r="C166" s="95"/>
      <c r="D166" s="42">
        <v>48518.74</v>
      </c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174247.69</v>
      </c>
      <c r="E167" s="59"/>
    </row>
    <row r="168" spans="1:4" s="26" customFormat="1" ht="26.25" customHeight="1">
      <c r="A168" s="99" t="s">
        <v>64</v>
      </c>
      <c r="B168" s="94" t="s">
        <v>103</v>
      </c>
      <c r="C168" s="95"/>
      <c r="D168" s="29">
        <f>175+110+7125+7125+950+1275</f>
        <v>16760</v>
      </c>
    </row>
    <row r="169" spans="1:4" s="26" customFormat="1" ht="20.25" customHeight="1">
      <c r="A169" s="99"/>
      <c r="B169" s="94" t="s">
        <v>284</v>
      </c>
      <c r="C169" s="95"/>
      <c r="D169" s="29">
        <v>262.26</v>
      </c>
    </row>
    <row r="170" spans="1:4" s="26" customFormat="1" ht="38.25" customHeight="1">
      <c r="A170" s="99"/>
      <c r="B170" s="94" t="s">
        <v>285</v>
      </c>
      <c r="C170" s="95"/>
      <c r="D170" s="29">
        <v>250</v>
      </c>
    </row>
    <row r="171" spans="1:4" s="26" customFormat="1" ht="21" customHeight="1">
      <c r="A171" s="99"/>
      <c r="B171" s="94" t="s">
        <v>286</v>
      </c>
      <c r="C171" s="95"/>
      <c r="D171" s="29">
        <v>205.04</v>
      </c>
    </row>
    <row r="172" spans="1:4" s="26" customFormat="1" ht="21" customHeight="1">
      <c r="A172" s="99"/>
      <c r="B172" s="94" t="s">
        <v>287</v>
      </c>
      <c r="C172" s="95"/>
      <c r="D172" s="29">
        <v>304.8</v>
      </c>
    </row>
    <row r="173" spans="1:4" s="26" customFormat="1" ht="28.5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>
      <c r="A179" s="99"/>
      <c r="B179" s="118" t="s">
        <v>109</v>
      </c>
      <c r="C179" s="119"/>
      <c r="D179" s="62">
        <f>SUM(D168:D178)</f>
        <v>17782.1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>
      <c r="A189" s="99" t="s">
        <v>69</v>
      </c>
      <c r="B189" s="94" t="s">
        <v>288</v>
      </c>
      <c r="C189" s="95"/>
      <c r="D189" s="29">
        <v>480</v>
      </c>
    </row>
    <row r="190" spans="1:4" s="26" customFormat="1" ht="22.5" customHeight="1">
      <c r="A190" s="99"/>
      <c r="B190" s="94" t="s">
        <v>289</v>
      </c>
      <c r="C190" s="95"/>
      <c r="D190" s="29">
        <v>695</v>
      </c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>
      <c r="A195" s="99"/>
      <c r="B195" s="118" t="s">
        <v>109</v>
      </c>
      <c r="C195" s="119"/>
      <c r="D195" s="62">
        <f>SUM(D189:D194)</f>
        <v>1175</v>
      </c>
      <c r="G195" s="28"/>
    </row>
    <row r="196" spans="1:7" s="26" customFormat="1" ht="23.25" customHeight="1">
      <c r="A196" s="113" t="s">
        <v>134</v>
      </c>
      <c r="B196" s="94" t="s">
        <v>103</v>
      </c>
      <c r="C196" s="95"/>
      <c r="D196" s="29">
        <f>900+4700</f>
        <v>5600</v>
      </c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>
      <c r="A203" s="115"/>
      <c r="B203" s="118" t="s">
        <v>109</v>
      </c>
      <c r="C203" s="119"/>
      <c r="D203" s="62">
        <f>SUM(D196:D202)</f>
        <v>5600</v>
      </c>
      <c r="F203" s="28"/>
    </row>
    <row r="204" spans="1:4" s="26" customFormat="1" ht="26.25" customHeight="1">
      <c r="A204" s="99" t="s">
        <v>297</v>
      </c>
      <c r="B204" s="94" t="s">
        <v>129</v>
      </c>
      <c r="C204" s="95"/>
      <c r="D204" s="29">
        <v>3960</v>
      </c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>
      <c r="A207" s="99"/>
      <c r="B207" s="118" t="s">
        <v>109</v>
      </c>
      <c r="C207" s="119"/>
      <c r="D207" s="62">
        <f>D204+D205+D206</f>
        <v>3960</v>
      </c>
    </row>
    <row r="208" spans="1:4" s="26" customFormat="1" ht="18.75">
      <c r="A208" s="99" t="s">
        <v>15</v>
      </c>
      <c r="B208" s="116" t="s">
        <v>282</v>
      </c>
      <c r="C208" s="117"/>
      <c r="D208" s="43">
        <v>4180</v>
      </c>
    </row>
    <row r="209" spans="1:4" s="26" customFormat="1" ht="26.25" customHeight="1">
      <c r="A209" s="99"/>
      <c r="B209" s="94" t="s">
        <v>283</v>
      </c>
      <c r="C209" s="95"/>
      <c r="D209" s="29">
        <v>448.6</v>
      </c>
    </row>
    <row r="210" spans="1:4" s="26" customFormat="1" ht="18.75">
      <c r="A210" s="99"/>
      <c r="B210" s="94" t="s">
        <v>296</v>
      </c>
      <c r="C210" s="95"/>
      <c r="D210" s="29">
        <v>1895</v>
      </c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>
      <c r="A214" s="99"/>
      <c r="B214" s="118" t="s">
        <v>109</v>
      </c>
      <c r="C214" s="119"/>
      <c r="D214" s="62">
        <f>SUM(D208:D213)</f>
        <v>6523.6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>
      <c r="A220" s="113" t="s">
        <v>18</v>
      </c>
      <c r="B220" s="94" t="s">
        <v>281</v>
      </c>
      <c r="C220" s="95"/>
      <c r="D220" s="29">
        <v>80.25</v>
      </c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18.75" hidden="1">
      <c r="A224" s="114"/>
      <c r="B224" s="94"/>
      <c r="C224" s="95"/>
      <c r="D224" s="29"/>
    </row>
    <row r="225" spans="1:7" s="26" customFormat="1" ht="21.75" customHeight="1">
      <c r="A225" s="115"/>
      <c r="B225" s="118" t="s">
        <v>109</v>
      </c>
      <c r="C225" s="119"/>
      <c r="D225" s="62">
        <f>D221+D220+D222+D223+D224</f>
        <v>80.25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>
      <c r="A242" s="114"/>
      <c r="B242" s="94" t="s">
        <v>143</v>
      </c>
      <c r="C242" s="95"/>
      <c r="D242" s="29">
        <v>500</v>
      </c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>
      <c r="A249" s="115"/>
      <c r="B249" s="118" t="s">
        <v>109</v>
      </c>
      <c r="C249" s="119"/>
      <c r="D249" s="62">
        <f>D239+D240+D241+D242+D243+D244+D245+D246+D247</f>
        <v>500</v>
      </c>
    </row>
    <row r="250" spans="1:4" s="26" customFormat="1" ht="1.5" customHeight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>
      <c r="A260" s="113" t="s">
        <v>12</v>
      </c>
      <c r="B260" s="94" t="s">
        <v>44</v>
      </c>
      <c r="C260" s="95"/>
      <c r="D260" s="29">
        <v>300</v>
      </c>
    </row>
    <row r="261" spans="1:4" s="26" customFormat="1" ht="22.5" customHeight="1">
      <c r="A261" s="156"/>
      <c r="B261" s="94" t="s">
        <v>306</v>
      </c>
      <c r="C261" s="95"/>
      <c r="D261" s="29">
        <v>82631</v>
      </c>
    </row>
    <row r="262" spans="1:4" s="26" customFormat="1" ht="0.75" customHeight="1">
      <c r="A262" s="156"/>
      <c r="B262" s="94"/>
      <c r="C262" s="95"/>
      <c r="D262" s="29"/>
    </row>
    <row r="263" spans="1:4" s="26" customFormat="1" ht="18.75" customHeight="1">
      <c r="A263" s="64"/>
      <c r="B263" s="94" t="s">
        <v>307</v>
      </c>
      <c r="C263" s="95"/>
      <c r="D263" s="29">
        <v>21300</v>
      </c>
    </row>
    <row r="264" spans="1:4" s="26" customFormat="1" ht="60" customHeight="1">
      <c r="A264" s="64"/>
      <c r="B264" s="94" t="s">
        <v>308</v>
      </c>
      <c r="C264" s="95"/>
      <c r="D264" s="29">
        <v>56512</v>
      </c>
    </row>
    <row r="265" spans="1:4" s="26" customFormat="1" ht="18.75" customHeight="1">
      <c r="A265" s="64"/>
      <c r="B265" s="94" t="s">
        <v>309</v>
      </c>
      <c r="C265" s="95"/>
      <c r="D265" s="29">
        <v>112692.32</v>
      </c>
    </row>
    <row r="266" spans="1:4" s="26" customFormat="1" ht="43.5" customHeight="1">
      <c r="A266" s="64"/>
      <c r="B266" s="94" t="s">
        <v>310</v>
      </c>
      <c r="C266" s="95"/>
      <c r="D266" s="29">
        <v>518244.08</v>
      </c>
    </row>
    <row r="267" spans="1:4" s="26" customFormat="1" ht="18.75" customHeight="1">
      <c r="A267" s="64"/>
      <c r="B267" s="94" t="s">
        <v>311</v>
      </c>
      <c r="C267" s="95"/>
      <c r="D267" s="29">
        <v>207913</v>
      </c>
    </row>
    <row r="268" spans="1:4" s="26" customFormat="1" ht="18.75" customHeight="1">
      <c r="A268" s="64"/>
      <c r="B268" s="94" t="s">
        <v>313</v>
      </c>
      <c r="C268" s="95"/>
      <c r="D268" s="29">
        <v>12773</v>
      </c>
    </row>
    <row r="269" spans="1:4" s="26" customFormat="1" ht="18" customHeight="1">
      <c r="A269" s="41"/>
      <c r="B269" s="118" t="s">
        <v>109</v>
      </c>
      <c r="C269" s="119"/>
      <c r="D269" s="62">
        <f>SUM(D260:D268)</f>
        <v>1012365.4</v>
      </c>
    </row>
    <row r="270" spans="1:4" s="26" customFormat="1" ht="1.5" customHeight="1" hidden="1">
      <c r="A270" s="140"/>
      <c r="B270" s="94"/>
      <c r="C270" s="95"/>
      <c r="D270" s="29"/>
    </row>
    <row r="271" spans="1:4" s="26" customFormat="1" ht="0.75" customHeight="1" hidden="1">
      <c r="A271" s="141"/>
      <c r="B271" s="94"/>
      <c r="C271" s="95"/>
      <c r="D271" s="29"/>
    </row>
    <row r="272" spans="1:4" s="26" customFormat="1" ht="21.75" customHeight="1" hidden="1">
      <c r="A272" s="142"/>
      <c r="B272" s="94"/>
      <c r="C272" s="95"/>
      <c r="D272" s="29"/>
    </row>
    <row r="273" spans="1:4" s="26" customFormat="1" ht="19.5" hidden="1">
      <c r="A273" s="21"/>
      <c r="B273" s="118" t="s">
        <v>109</v>
      </c>
      <c r="C273" s="119"/>
      <c r="D273" s="62">
        <f>SUM(D270:D272)</f>
        <v>0</v>
      </c>
    </row>
    <row r="274" spans="1:7" s="26" customFormat="1" ht="19.5" customHeight="1">
      <c r="A274" s="21"/>
      <c r="B274" s="132" t="s">
        <v>19</v>
      </c>
      <c r="C274" s="133"/>
      <c r="D274" s="24">
        <f>D157+D12</f>
        <v>1417399.44</v>
      </c>
      <c r="E274" s="27"/>
      <c r="F274" s="28"/>
      <c r="G274" s="28"/>
    </row>
    <row r="275" spans="1:7" s="26" customFormat="1" ht="19.5" customHeight="1">
      <c r="A275" s="81"/>
      <c r="B275" s="134" t="s">
        <v>58</v>
      </c>
      <c r="C275" s="135"/>
      <c r="D275" s="71">
        <f>SUM(D276:D281)</f>
        <v>708936.58</v>
      </c>
      <c r="E275" s="27"/>
      <c r="G275" s="28"/>
    </row>
    <row r="276" spans="1:7" s="26" customFormat="1" ht="27.75" customHeight="1">
      <c r="A276" s="77" t="s">
        <v>299</v>
      </c>
      <c r="B276" s="94" t="s">
        <v>300</v>
      </c>
      <c r="C276" s="95"/>
      <c r="D276" s="75">
        <v>708936.58</v>
      </c>
      <c r="E276" s="27"/>
      <c r="G276" s="28"/>
    </row>
    <row r="277" spans="1:5" s="26" customFormat="1" ht="18.75" hidden="1">
      <c r="A277" s="81"/>
      <c r="B277" s="126"/>
      <c r="C277" s="127"/>
      <c r="D277" s="65"/>
      <c r="E277" s="27"/>
    </row>
    <row r="278" spans="1:5" s="26" customFormat="1" ht="15.75" customHeight="1" hidden="1">
      <c r="A278" s="136"/>
      <c r="B278" s="126"/>
      <c r="C278" s="127"/>
      <c r="D278" s="65"/>
      <c r="E278" s="76"/>
    </row>
    <row r="279" spans="1:5" s="26" customFormat="1" ht="18.75" customHeight="1" hidden="1">
      <c r="A279" s="137"/>
      <c r="B279" s="126"/>
      <c r="C279" s="127"/>
      <c r="D279" s="65"/>
      <c r="E279" s="76"/>
    </row>
    <row r="280" spans="1:4" s="26" customFormat="1" ht="18.75" hidden="1">
      <c r="A280" s="81"/>
      <c r="B280" s="126"/>
      <c r="C280" s="127"/>
      <c r="D280" s="65"/>
    </row>
    <row r="281" spans="1:4" s="26" customFormat="1" ht="18.75" customHeight="1" hidden="1">
      <c r="A281" s="60"/>
      <c r="B281" s="94"/>
      <c r="C281" s="143"/>
      <c r="D281" s="29"/>
    </row>
    <row r="282" spans="1:7" s="26" customFormat="1" ht="21" customHeight="1">
      <c r="A282" s="52"/>
      <c r="B282" s="144" t="s">
        <v>120</v>
      </c>
      <c r="C282" s="145"/>
      <c r="D282" s="24">
        <f>D274+D275</f>
        <v>2126336.02</v>
      </c>
      <c r="F282" s="28"/>
      <c r="G282" s="28"/>
    </row>
    <row r="283" spans="1:4" s="26" customFormat="1" ht="18.75" customHeight="1" hidden="1">
      <c r="A283" s="52"/>
      <c r="B283" s="94"/>
      <c r="C283" s="95"/>
      <c r="D283" s="29"/>
    </row>
    <row r="284" spans="1:4" s="26" customFormat="1" ht="18.75" customHeight="1" hidden="1">
      <c r="A284" s="52"/>
      <c r="B284" s="94"/>
      <c r="C284" s="95"/>
      <c r="D284" s="29"/>
    </row>
    <row r="285" spans="1:4" s="68" customFormat="1" ht="21" customHeight="1">
      <c r="A285" s="66"/>
      <c r="B285" s="146" t="s">
        <v>230</v>
      </c>
      <c r="C285" s="147"/>
      <c r="D285" s="67">
        <f>D10-D274-D275</f>
        <v>3714842.8499999996</v>
      </c>
    </row>
    <row r="286" spans="1:4" s="26" customFormat="1" ht="21" customHeight="1">
      <c r="A286" s="52"/>
      <c r="B286" s="94"/>
      <c r="C286" s="95"/>
      <c r="D286" s="29"/>
    </row>
    <row r="287" spans="1:5" s="26" customFormat="1" ht="23.25" customHeight="1">
      <c r="A287" s="52"/>
      <c r="B287" s="149" t="s">
        <v>88</v>
      </c>
      <c r="C287" s="149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94" t="s">
        <v>96</v>
      </c>
      <c r="C288" s="95"/>
      <c r="D288" s="29"/>
      <c r="E288" s="27"/>
    </row>
    <row r="289" spans="1:5" s="26" customFormat="1" ht="21.75" customHeight="1">
      <c r="A289" s="77"/>
      <c r="B289" s="94"/>
      <c r="C289" s="95"/>
      <c r="D289" s="75"/>
      <c r="E289" s="27"/>
    </row>
    <row r="290" spans="1:5" s="26" customFormat="1" ht="21" customHeight="1">
      <c r="A290" s="41"/>
      <c r="B290" s="148"/>
      <c r="C290" s="148"/>
      <c r="D290" s="29"/>
      <c r="E290" s="27"/>
    </row>
    <row r="291" spans="1:5" s="26" customFormat="1" ht="15.75" customHeight="1">
      <c r="A291" s="140"/>
      <c r="B291" s="94"/>
      <c r="C291" s="95"/>
      <c r="D291" s="29"/>
      <c r="E291" s="27"/>
    </row>
    <row r="292" spans="1:5" s="26" customFormat="1" ht="15.75" customHeight="1">
      <c r="A292" s="141"/>
      <c r="B292" s="94"/>
      <c r="C292" s="95"/>
      <c r="D292" s="29"/>
      <c r="E292" s="27"/>
    </row>
    <row r="293" spans="1:5" s="26" customFormat="1" ht="15.75" customHeight="1">
      <c r="A293" s="141"/>
      <c r="B293" s="94"/>
      <c r="C293" s="95"/>
      <c r="D293" s="29"/>
      <c r="E293" s="27"/>
    </row>
    <row r="294" spans="1:5" s="26" customFormat="1" ht="15.75" customHeight="1">
      <c r="A294" s="142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4"/>
      <c r="B296" s="148"/>
      <c r="C296" s="148"/>
      <c r="D296" s="75"/>
    </row>
    <row r="297" spans="1:4" ht="15.75" customHeight="1">
      <c r="A297" s="21"/>
      <c r="B297" s="94"/>
      <c r="C297" s="95"/>
      <c r="D297" s="75"/>
    </row>
    <row r="298" spans="1:8" s="30" customFormat="1" ht="18.75">
      <c r="A298" s="74"/>
      <c r="B298" s="106"/>
      <c r="C298" s="106"/>
      <c r="D298" s="75"/>
      <c r="F298" s="22"/>
      <c r="G298" s="22"/>
      <c r="H298" s="22"/>
    </row>
  </sheetData>
  <sheetProtection/>
  <mergeCells count="193">
    <mergeCell ref="B296:C296"/>
    <mergeCell ref="B297:C297"/>
    <mergeCell ref="B298:C298"/>
    <mergeCell ref="B163:C163"/>
    <mergeCell ref="B165:C165"/>
    <mergeCell ref="B164:C164"/>
    <mergeCell ref="B286:C286"/>
    <mergeCell ref="B287:C287"/>
    <mergeCell ref="B288:C288"/>
    <mergeCell ref="B289:C289"/>
    <mergeCell ref="B290:C290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73:C273"/>
    <mergeCell ref="B274:C274"/>
    <mergeCell ref="B275:C275"/>
    <mergeCell ref="B276:C276"/>
    <mergeCell ref="B277:C277"/>
    <mergeCell ref="A278:A279"/>
    <mergeCell ref="B278:C278"/>
    <mergeCell ref="B279:C279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A260:A262"/>
    <mergeCell ref="B260:C260"/>
    <mergeCell ref="B261:C261"/>
    <mergeCell ref="B262:C262"/>
    <mergeCell ref="B263:C263"/>
    <mergeCell ref="B264:C264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57:C157"/>
    <mergeCell ref="A158:A167"/>
    <mergeCell ref="B158:C158"/>
    <mergeCell ref="B159:C159"/>
    <mergeCell ref="B160:C160"/>
    <mergeCell ref="B161:C161"/>
    <mergeCell ref="B162:C162"/>
    <mergeCell ref="B167:C167"/>
    <mergeCell ref="B166:C166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9" r:id="rId1"/>
  <rowBreaks count="2" manualBreakCount="2">
    <brk id="156" max="3" man="1"/>
    <brk id="285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104">
      <selection activeCell="B153" sqref="B153:C15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263</v>
      </c>
      <c r="B1" s="96"/>
      <c r="C1" s="96"/>
      <c r="D1" s="96"/>
      <c r="E1" s="96"/>
    </row>
    <row r="2" spans="1:5" ht="26.25" customHeight="1" hidden="1">
      <c r="A2" s="97" t="s">
        <v>264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265</v>
      </c>
      <c r="B4" s="99"/>
      <c r="C4" s="99"/>
      <c r="D4" s="78">
        <v>2470646.37</v>
      </c>
      <c r="E4" s="23"/>
    </row>
    <row r="5" spans="1:5" ht="23.25" customHeight="1">
      <c r="A5" s="99" t="s">
        <v>266</v>
      </c>
      <c r="B5" s="99"/>
      <c r="C5" s="99"/>
      <c r="D5" s="54">
        <f>D6+D7+D8+D9</f>
        <v>1221104.73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1221104.63-16623.23</f>
        <v>1204481.4</v>
      </c>
      <c r="E8" s="23"/>
    </row>
    <row r="9" spans="1:5" ht="22.5" customHeight="1">
      <c r="A9" s="104" t="s">
        <v>62</v>
      </c>
      <c r="B9" s="104"/>
      <c r="C9" s="104"/>
      <c r="D9" s="35">
        <f>11.73+16146.1+465.5</f>
        <v>16623.33</v>
      </c>
      <c r="E9" s="23"/>
    </row>
    <row r="10" spans="1:5" ht="23.25" customHeight="1">
      <c r="A10" s="99" t="s">
        <v>267</v>
      </c>
      <c r="B10" s="99"/>
      <c r="C10" s="99"/>
      <c r="D10" s="54">
        <f>D4+D5</f>
        <v>3691751.1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1317994.29</v>
      </c>
      <c r="E12" s="24"/>
      <c r="F12" s="63"/>
    </row>
    <row r="13" spans="1:5" s="25" customFormat="1" ht="33.75" customHeight="1">
      <c r="A13" s="52" t="s">
        <v>55</v>
      </c>
      <c r="B13" s="106"/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867.31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482.54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>
      <c r="A104" s="57"/>
      <c r="B104" s="58"/>
      <c r="C104" s="50" t="s">
        <v>45</v>
      </c>
      <c r="D104" s="46">
        <v>482.54</v>
      </c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384.77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>
      <c r="A146" s="57"/>
      <c r="B146" s="50"/>
      <c r="C146" s="50" t="s">
        <v>86</v>
      </c>
      <c r="D146" s="46">
        <v>252.68</v>
      </c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>
      <c r="A149" s="57"/>
      <c r="B149" s="50"/>
      <c r="C149" s="50" t="s">
        <v>77</v>
      </c>
      <c r="D149" s="46">
        <v>132.09</v>
      </c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42" customHeight="1">
      <c r="A153" s="113" t="s">
        <v>56</v>
      </c>
      <c r="B153" s="116" t="s">
        <v>276</v>
      </c>
      <c r="C153" s="117"/>
      <c r="D153" s="45">
        <v>1317126.98</v>
      </c>
      <c r="E153" s="32"/>
    </row>
    <row r="154" spans="1:5" s="25" customFormat="1" ht="39.7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D164+D176+D185+D192+D216+D222+D235+D256+D211+D261+D270+D200+D204+D246+D266</f>
        <v>63131.61</v>
      </c>
      <c r="E157" s="24"/>
      <c r="F157" s="63"/>
    </row>
    <row r="158" spans="1:6" s="25" customFormat="1" ht="21" customHeight="1">
      <c r="A158" s="113" t="s">
        <v>97</v>
      </c>
      <c r="B158" s="94" t="s">
        <v>268</v>
      </c>
      <c r="C158" s="95"/>
      <c r="D158" s="42">
        <v>3887</v>
      </c>
      <c r="E158" s="59"/>
      <c r="F158" s="63"/>
    </row>
    <row r="159" spans="1:6" s="25" customFormat="1" ht="18.75">
      <c r="A159" s="114"/>
      <c r="B159" s="94" t="s">
        <v>43</v>
      </c>
      <c r="C159" s="95"/>
      <c r="D159" s="42">
        <v>67.61</v>
      </c>
      <c r="E159" s="59"/>
      <c r="F159" s="63"/>
    </row>
    <row r="160" spans="1:7" s="25" customFormat="1" ht="18.75">
      <c r="A160" s="114"/>
      <c r="B160" s="94" t="s">
        <v>44</v>
      </c>
      <c r="C160" s="95"/>
      <c r="D160" s="42">
        <v>840</v>
      </c>
      <c r="E160" s="59"/>
      <c r="G160" s="63"/>
    </row>
    <row r="161" spans="1:7" s="25" customFormat="1" ht="36.75" customHeight="1">
      <c r="A161" s="114"/>
      <c r="B161" s="94" t="s">
        <v>269</v>
      </c>
      <c r="C161" s="95"/>
      <c r="D161" s="42">
        <v>350</v>
      </c>
      <c r="E161" s="59"/>
      <c r="G161" s="63"/>
    </row>
    <row r="162" spans="1:7" s="25" customFormat="1" ht="18.75">
      <c r="A162" s="114"/>
      <c r="B162" s="94" t="s">
        <v>270</v>
      </c>
      <c r="C162" s="95"/>
      <c r="D162" s="42">
        <v>514</v>
      </c>
      <c r="E162" s="59"/>
      <c r="G162" s="63"/>
    </row>
    <row r="163" spans="1:7" s="25" customFormat="1" ht="53.25" customHeight="1">
      <c r="A163" s="114"/>
      <c r="B163" s="94" t="s">
        <v>271</v>
      </c>
      <c r="C163" s="95"/>
      <c r="D163" s="42">
        <v>45000</v>
      </c>
      <c r="E163" s="59"/>
      <c r="G163" s="63"/>
    </row>
    <row r="164" spans="1:5" s="25" customFormat="1" ht="19.5">
      <c r="A164" s="115"/>
      <c r="B164" s="118" t="s">
        <v>109</v>
      </c>
      <c r="C164" s="119"/>
      <c r="D164" s="61">
        <f>SUM(D158:D163)</f>
        <v>50658.61</v>
      </c>
      <c r="E164" s="59"/>
    </row>
    <row r="165" spans="1:4" s="26" customFormat="1" ht="36.75" customHeight="1">
      <c r="A165" s="99" t="s">
        <v>64</v>
      </c>
      <c r="B165" s="94" t="s">
        <v>277</v>
      </c>
      <c r="C165" s="95"/>
      <c r="D165" s="29">
        <v>440</v>
      </c>
    </row>
    <row r="166" spans="1:4" s="26" customFormat="1" ht="20.25" customHeight="1" hidden="1">
      <c r="A166" s="99"/>
      <c r="B166" s="94"/>
      <c r="C166" s="95"/>
      <c r="D166" s="29"/>
    </row>
    <row r="167" spans="1:4" s="26" customFormat="1" ht="24" customHeight="1" hidden="1">
      <c r="A167" s="99"/>
      <c r="B167" s="94"/>
      <c r="C167" s="95"/>
      <c r="D167" s="29"/>
    </row>
    <row r="168" spans="1:4" s="26" customFormat="1" ht="21" customHeight="1" hidden="1">
      <c r="A168" s="99"/>
      <c r="B168" s="94"/>
      <c r="C168" s="95"/>
      <c r="D168" s="29"/>
    </row>
    <row r="169" spans="1:4" s="26" customFormat="1" ht="21" customHeight="1" hidden="1">
      <c r="A169" s="99"/>
      <c r="B169" s="94"/>
      <c r="C169" s="95"/>
      <c r="D169" s="29"/>
    </row>
    <row r="170" spans="1:4" s="26" customFormat="1" ht="28.5" customHeight="1" hidden="1">
      <c r="A170" s="99"/>
      <c r="B170" s="94"/>
      <c r="C170" s="95"/>
      <c r="D170" s="29"/>
    </row>
    <row r="171" spans="1:4" s="26" customFormat="1" ht="27.7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4" s="26" customFormat="1" ht="22.5" customHeight="1" hidden="1">
      <c r="A173" s="99"/>
      <c r="B173" s="94"/>
      <c r="C173" s="95"/>
      <c r="D173" s="29"/>
    </row>
    <row r="174" spans="1:4" s="26" customFormat="1" ht="22.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8" s="26" customFormat="1" ht="19.5">
      <c r="A176" s="99"/>
      <c r="B176" s="118" t="s">
        <v>109</v>
      </c>
      <c r="C176" s="119"/>
      <c r="D176" s="62">
        <f>SUM(D165:D175)</f>
        <v>440</v>
      </c>
      <c r="F176" s="28"/>
      <c r="H176" s="28"/>
    </row>
    <row r="177" spans="1:4" s="26" customFormat="1" ht="22.5" customHeight="1" hidden="1">
      <c r="A177" s="113" t="s">
        <v>60</v>
      </c>
      <c r="B177" s="94"/>
      <c r="C177" s="95"/>
      <c r="D177" s="29"/>
    </row>
    <row r="178" spans="1:4" s="26" customFormat="1" ht="21.75" customHeight="1" hidden="1">
      <c r="A178" s="114"/>
      <c r="B178" s="94"/>
      <c r="C178" s="95"/>
      <c r="D178" s="29"/>
    </row>
    <row r="179" spans="1:4" s="26" customFormat="1" ht="18" customHeight="1" hidden="1">
      <c r="A179" s="114"/>
      <c r="B179" s="94"/>
      <c r="C179" s="95"/>
      <c r="D179" s="29"/>
    </row>
    <row r="180" spans="1:4" s="26" customFormat="1" ht="18.75" hidden="1">
      <c r="A180" s="114"/>
      <c r="B180" s="120"/>
      <c r="C180" s="121"/>
      <c r="D180" s="29"/>
    </row>
    <row r="181" spans="1:4" s="26" customFormat="1" ht="18.75" hidden="1">
      <c r="A181" s="114"/>
      <c r="B181" s="94"/>
      <c r="C181" s="95"/>
      <c r="D181" s="29"/>
    </row>
    <row r="182" spans="1:4" s="26" customFormat="1" ht="18.75" hidden="1">
      <c r="A182" s="114"/>
      <c r="B182" s="94"/>
      <c r="C182" s="95"/>
      <c r="D182" s="29"/>
    </row>
    <row r="183" spans="1:4" s="26" customFormat="1" ht="18.75" hidden="1">
      <c r="A183" s="114"/>
      <c r="B183" s="94"/>
      <c r="C183" s="95"/>
      <c r="D183" s="29"/>
    </row>
    <row r="184" spans="1:4" s="26" customFormat="1" ht="18.75" hidden="1">
      <c r="A184" s="114"/>
      <c r="B184" s="94"/>
      <c r="C184" s="95"/>
      <c r="D184" s="29"/>
    </row>
    <row r="185" spans="1:6" s="26" customFormat="1" ht="19.5" hidden="1">
      <c r="A185" s="115"/>
      <c r="B185" s="118" t="s">
        <v>109</v>
      </c>
      <c r="C185" s="119"/>
      <c r="D185" s="62">
        <f>SUM(D177:D184)</f>
        <v>0</v>
      </c>
      <c r="F185" s="28"/>
    </row>
    <row r="186" spans="1:4" s="26" customFormat="1" ht="24.75" customHeight="1">
      <c r="A186" s="99" t="s">
        <v>69</v>
      </c>
      <c r="B186" s="94" t="s">
        <v>272</v>
      </c>
      <c r="C186" s="95"/>
      <c r="D186" s="29">
        <v>7000</v>
      </c>
    </row>
    <row r="187" spans="1:4" s="26" customFormat="1" ht="22.5" customHeight="1">
      <c r="A187" s="99"/>
      <c r="B187" s="94" t="s">
        <v>273</v>
      </c>
      <c r="C187" s="95"/>
      <c r="D187" s="29">
        <v>2212</v>
      </c>
    </row>
    <row r="188" spans="1:4" s="26" customFormat="1" ht="22.5" customHeight="1">
      <c r="A188" s="99"/>
      <c r="B188" s="94" t="s">
        <v>274</v>
      </c>
      <c r="C188" s="95"/>
      <c r="D188" s="29">
        <v>2000</v>
      </c>
    </row>
    <row r="189" spans="1:4" s="26" customFormat="1" ht="22.5" customHeight="1" hidden="1">
      <c r="A189" s="99"/>
      <c r="B189" s="94"/>
      <c r="C189" s="95"/>
      <c r="D189" s="29"/>
    </row>
    <row r="190" spans="1:4" s="26" customFormat="1" ht="18.75" hidden="1">
      <c r="A190" s="99"/>
      <c r="B190" s="94"/>
      <c r="C190" s="95"/>
      <c r="D190" s="29"/>
    </row>
    <row r="191" spans="1:4" s="26" customFormat="1" ht="51" customHeight="1" hidden="1">
      <c r="A191" s="99"/>
      <c r="B191" s="94"/>
      <c r="C191" s="95"/>
      <c r="D191" s="29"/>
    </row>
    <row r="192" spans="1:7" s="26" customFormat="1" ht="19.5">
      <c r="A192" s="99"/>
      <c r="B192" s="118" t="s">
        <v>109</v>
      </c>
      <c r="C192" s="119"/>
      <c r="D192" s="62">
        <f>SUM(D186:D191)</f>
        <v>11212</v>
      </c>
      <c r="G192" s="28"/>
    </row>
    <row r="193" spans="1:7" s="26" customFormat="1" ht="23.25" customHeight="1">
      <c r="A193" s="113" t="s">
        <v>134</v>
      </c>
      <c r="B193" s="94" t="s">
        <v>44</v>
      </c>
      <c r="C193" s="95"/>
      <c r="D193" s="29">
        <v>120</v>
      </c>
      <c r="G193" s="28"/>
    </row>
    <row r="194" spans="1:7" s="26" customFormat="1" ht="18.75" hidden="1">
      <c r="A194" s="114"/>
      <c r="B194" s="94"/>
      <c r="C194" s="95"/>
      <c r="D194" s="29"/>
      <c r="G194" s="28"/>
    </row>
    <row r="195" spans="1:4" s="26" customFormat="1" ht="22.5" customHeight="1" hidden="1">
      <c r="A195" s="114"/>
      <c r="B195" s="94"/>
      <c r="C195" s="95"/>
      <c r="D195" s="29"/>
    </row>
    <row r="196" spans="1:4" s="26" customFormat="1" ht="26.25" customHeight="1" hidden="1">
      <c r="A196" s="114"/>
      <c r="B196" s="94"/>
      <c r="C196" s="95"/>
      <c r="D196" s="29"/>
    </row>
    <row r="197" spans="1:4" s="26" customFormat="1" ht="36.75" customHeight="1" hidden="1">
      <c r="A197" s="114"/>
      <c r="B197" s="94"/>
      <c r="C197" s="95"/>
      <c r="D197" s="29"/>
    </row>
    <row r="198" spans="1:4" s="26" customFormat="1" ht="41.25" customHeight="1" hidden="1">
      <c r="A198" s="114"/>
      <c r="B198" s="94"/>
      <c r="C198" s="95"/>
      <c r="D198" s="29"/>
    </row>
    <row r="199" spans="1:4" s="26" customFormat="1" ht="37.5" customHeight="1" hidden="1">
      <c r="A199" s="114"/>
      <c r="B199" s="94"/>
      <c r="C199" s="95"/>
      <c r="D199" s="29"/>
    </row>
    <row r="200" spans="1:6" s="26" customFormat="1" ht="18" customHeight="1">
      <c r="A200" s="115"/>
      <c r="B200" s="118" t="s">
        <v>109</v>
      </c>
      <c r="C200" s="119"/>
      <c r="D200" s="62">
        <f>SUM(D193:D199)</f>
        <v>120</v>
      </c>
      <c r="F200" s="28"/>
    </row>
    <row r="201" spans="1:4" s="26" customFormat="1" ht="26.25" customHeight="1" hidden="1">
      <c r="A201" s="99" t="s">
        <v>31</v>
      </c>
      <c r="B201" s="94"/>
      <c r="C201" s="95"/>
      <c r="D201" s="29"/>
    </row>
    <row r="202" spans="1:4" s="26" customFormat="1" ht="26.25" customHeight="1" hidden="1">
      <c r="A202" s="99"/>
      <c r="B202" s="120"/>
      <c r="C202" s="121"/>
      <c r="D202" s="29"/>
    </row>
    <row r="203" spans="1:4" s="26" customFormat="1" ht="24" customHeight="1" hidden="1">
      <c r="A203" s="99"/>
      <c r="B203" s="94"/>
      <c r="C203" s="95"/>
      <c r="D203" s="29"/>
    </row>
    <row r="204" spans="1:4" s="26" customFormat="1" ht="24" customHeight="1" hidden="1">
      <c r="A204" s="99"/>
      <c r="B204" s="118" t="s">
        <v>109</v>
      </c>
      <c r="C204" s="119"/>
      <c r="D204" s="62">
        <f>D201+D202+D203</f>
        <v>0</v>
      </c>
    </row>
    <row r="205" spans="1:4" s="26" customFormat="1" ht="18.75">
      <c r="A205" s="99" t="s">
        <v>182</v>
      </c>
      <c r="B205" s="116" t="s">
        <v>275</v>
      </c>
      <c r="C205" s="117"/>
      <c r="D205" s="43">
        <v>701</v>
      </c>
    </row>
    <row r="206" spans="1:4" s="26" customFormat="1" ht="26.25" customHeight="1" hidden="1">
      <c r="A206" s="99"/>
      <c r="B206" s="94"/>
      <c r="C206" s="95"/>
      <c r="D206" s="29"/>
    </row>
    <row r="207" spans="1:4" s="26" customFormat="1" ht="18.75" hidden="1">
      <c r="A207" s="99"/>
      <c r="B207" s="94"/>
      <c r="C207" s="95"/>
      <c r="D207" s="29"/>
    </row>
    <row r="208" spans="1:4" s="26" customFormat="1" ht="29.25" customHeight="1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7" customHeight="1" hidden="1">
      <c r="A210" s="99"/>
      <c r="B210" s="94"/>
      <c r="C210" s="95"/>
      <c r="D210" s="29"/>
    </row>
    <row r="211" spans="1:6" s="26" customFormat="1" ht="19.5">
      <c r="A211" s="99"/>
      <c r="B211" s="118" t="s">
        <v>109</v>
      </c>
      <c r="C211" s="119"/>
      <c r="D211" s="62">
        <f>SUM(D205:D210)</f>
        <v>701</v>
      </c>
      <c r="F211" s="28"/>
    </row>
    <row r="212" spans="1:4" s="26" customFormat="1" ht="21" customHeight="1" hidden="1">
      <c r="A212" s="113" t="s">
        <v>238</v>
      </c>
      <c r="B212" s="94"/>
      <c r="C212" s="95"/>
      <c r="D212" s="65"/>
    </row>
    <row r="213" spans="1:4" s="26" customFormat="1" ht="39" customHeight="1" hidden="1">
      <c r="A213" s="114"/>
      <c r="B213" s="94"/>
      <c r="C213" s="95"/>
      <c r="D213" s="65"/>
    </row>
    <row r="214" spans="1:4" s="26" customFormat="1" ht="21" customHeight="1" hidden="1">
      <c r="A214" s="114"/>
      <c r="B214" s="94"/>
      <c r="C214" s="95"/>
      <c r="D214" s="29"/>
    </row>
    <row r="215" spans="1:4" s="26" customFormat="1" ht="49.5" customHeight="1" hidden="1">
      <c r="A215" s="114"/>
      <c r="B215" s="94"/>
      <c r="C215" s="95"/>
      <c r="D215" s="29"/>
    </row>
    <row r="216" spans="1:4" s="26" customFormat="1" ht="19.5" hidden="1">
      <c r="A216" s="115"/>
      <c r="B216" s="118" t="s">
        <v>109</v>
      </c>
      <c r="C216" s="119"/>
      <c r="D216" s="62">
        <f>SUM(D212:D215)</f>
        <v>0</v>
      </c>
    </row>
    <row r="217" spans="1:6" s="26" customFormat="1" ht="26.25" customHeight="1" hidden="1">
      <c r="A217" s="113" t="s">
        <v>18</v>
      </c>
      <c r="B217" s="94"/>
      <c r="C217" s="95"/>
      <c r="D217" s="29"/>
      <c r="F217" s="28"/>
    </row>
    <row r="218" spans="1:4" s="26" customFormat="1" ht="22.5" customHeight="1" hidden="1">
      <c r="A218" s="114"/>
      <c r="B218" s="94"/>
      <c r="C218" s="95"/>
      <c r="D218" s="29"/>
    </row>
    <row r="219" spans="1:4" s="26" customFormat="1" ht="24" customHeight="1" hidden="1">
      <c r="A219" s="114"/>
      <c r="B219" s="94"/>
      <c r="C219" s="95"/>
      <c r="D219" s="29"/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18.75" hidden="1">
      <c r="A221" s="114"/>
      <c r="B221" s="94"/>
      <c r="C221" s="95"/>
      <c r="D221" s="29"/>
    </row>
    <row r="222" spans="1:7" s="26" customFormat="1" ht="21.75" customHeight="1" hidden="1">
      <c r="A222" s="115"/>
      <c r="B222" s="118" t="s">
        <v>109</v>
      </c>
      <c r="C222" s="119"/>
      <c r="D222" s="62">
        <f>D218+D217+D219+D220+D221</f>
        <v>0</v>
      </c>
      <c r="G222" s="28"/>
    </row>
    <row r="223" spans="1:7" s="26" customFormat="1" ht="22.5" customHeight="1" hidden="1">
      <c r="A223" s="123" t="s">
        <v>31</v>
      </c>
      <c r="B223" s="94"/>
      <c r="C223" s="95"/>
      <c r="D223" s="65"/>
      <c r="G223" s="28"/>
    </row>
    <row r="224" spans="1:4" s="26" customFormat="1" ht="25.5" customHeight="1" hidden="1">
      <c r="A224" s="124"/>
      <c r="B224" s="126"/>
      <c r="C224" s="127"/>
      <c r="D224" s="65"/>
    </row>
    <row r="225" spans="1:4" s="26" customFormat="1" ht="21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2.5" customHeight="1" hidden="1">
      <c r="A227" s="124"/>
      <c r="B227" s="126"/>
      <c r="C227" s="127"/>
      <c r="D227" s="65"/>
    </row>
    <row r="228" spans="1:4" s="26" customFormat="1" ht="18.75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8"/>
      <c r="D229" s="65"/>
    </row>
    <row r="230" spans="1:4" s="26" customFormat="1" ht="22.5" customHeight="1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7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19.5" hidden="1">
      <c r="A235" s="125"/>
      <c r="B235" s="129" t="s">
        <v>109</v>
      </c>
      <c r="C235" s="130"/>
      <c r="D235" s="69">
        <f>SUM(D223:D234)</f>
        <v>0</v>
      </c>
    </row>
    <row r="236" spans="1:4" s="26" customFormat="1" ht="18.75" hidden="1">
      <c r="A236" s="113" t="s">
        <v>30</v>
      </c>
      <c r="B236" s="94"/>
      <c r="C236" s="95"/>
      <c r="D236" s="29"/>
    </row>
    <row r="237" spans="1:4" s="26" customFormat="1" ht="18.75" hidden="1">
      <c r="A237" s="114"/>
      <c r="B237" s="120"/>
      <c r="C237" s="121"/>
      <c r="D237" s="29"/>
    </row>
    <row r="238" spans="1:4" s="26" customFormat="1" ht="21" customHeight="1" hidden="1">
      <c r="A238" s="114"/>
      <c r="B238" s="94"/>
      <c r="C238" s="95"/>
      <c r="D238" s="29"/>
    </row>
    <row r="239" spans="1:4" s="26" customFormat="1" ht="18.75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21" customHeight="1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18" customHeight="1" hidden="1">
      <c r="A246" s="115"/>
      <c r="B246" s="118" t="s">
        <v>109</v>
      </c>
      <c r="C246" s="119"/>
      <c r="D246" s="62">
        <f>D236+D237+D238+D239+D240+D241+D242+D243+D244</f>
        <v>0</v>
      </c>
    </row>
    <row r="247" spans="1:4" s="26" customFormat="1" ht="1.5" customHeight="1" hidden="1">
      <c r="A247" s="77" t="s">
        <v>137</v>
      </c>
      <c r="B247" s="120"/>
      <c r="C247" s="131"/>
      <c r="D247" s="29"/>
    </row>
    <row r="248" spans="1:4" s="26" customFormat="1" ht="18.75" customHeight="1" hidden="1">
      <c r="A248" s="114" t="s">
        <v>165</v>
      </c>
      <c r="B248" s="94"/>
      <c r="C248" s="95"/>
      <c r="D248" s="29"/>
    </row>
    <row r="249" spans="1:4" s="26" customFormat="1" ht="19.5" customHeight="1" hidden="1">
      <c r="A249" s="114"/>
      <c r="B249" s="120"/>
      <c r="C249" s="121"/>
      <c r="D249" s="65"/>
    </row>
    <row r="250" spans="1:4" s="26" customFormat="1" ht="36.75" customHeight="1" hidden="1">
      <c r="A250" s="114"/>
      <c r="B250" s="126"/>
      <c r="C250" s="127"/>
      <c r="D250" s="65"/>
    </row>
    <row r="251" spans="1:4" s="26" customFormat="1" ht="19.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8.75" customHeight="1" hidden="1">
      <c r="A256" s="115"/>
      <c r="B256" s="79" t="s">
        <v>109</v>
      </c>
      <c r="C256" s="80"/>
      <c r="D256" s="69">
        <f>SUM(D247:D255)</f>
        <v>0</v>
      </c>
    </row>
    <row r="257" spans="1:4" s="26" customFormat="1" ht="24" customHeight="1" hidden="1">
      <c r="A257" s="113" t="s">
        <v>12</v>
      </c>
      <c r="B257" s="94"/>
      <c r="C257" s="95"/>
      <c r="D257" s="29"/>
    </row>
    <row r="258" spans="1:4" s="26" customFormat="1" ht="22.5" customHeight="1" hidden="1">
      <c r="A258" s="156"/>
      <c r="B258" s="94"/>
      <c r="C258" s="95"/>
      <c r="D258" s="29"/>
    </row>
    <row r="259" spans="1:4" s="26" customFormat="1" ht="0.75" customHeight="1" hidden="1">
      <c r="A259" s="156"/>
      <c r="B259" s="94"/>
      <c r="C259" s="95"/>
      <c r="D259" s="29"/>
    </row>
    <row r="260" spans="1:4" s="26" customFormat="1" ht="18.75" customHeight="1" hidden="1">
      <c r="A260" s="64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 hidden="1">
      <c r="A266" s="41"/>
      <c r="B266" s="118" t="s">
        <v>109</v>
      </c>
      <c r="C266" s="119"/>
      <c r="D266" s="62">
        <f>SUM(D257:D265)</f>
        <v>0</v>
      </c>
    </row>
    <row r="267" spans="1:4" s="26" customFormat="1" ht="1.5" customHeight="1">
      <c r="A267" s="140"/>
      <c r="B267" s="94"/>
      <c r="C267" s="95"/>
      <c r="D267" s="29"/>
    </row>
    <row r="268" spans="1:4" s="26" customFormat="1" ht="0.75" customHeight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>
        <f>SUM(D267:D269)</f>
        <v>0</v>
      </c>
    </row>
    <row r="271" spans="1:7" s="26" customFormat="1" ht="19.5" customHeight="1">
      <c r="A271" s="21"/>
      <c r="B271" s="132" t="s">
        <v>19</v>
      </c>
      <c r="C271" s="133"/>
      <c r="D271" s="24">
        <f>D157+D12</f>
        <v>1381125.9000000001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14500</v>
      </c>
      <c r="E272" s="27"/>
      <c r="G272" s="28"/>
    </row>
    <row r="273" spans="1:7" s="26" customFormat="1" ht="20.25" customHeight="1">
      <c r="A273" s="77" t="s">
        <v>134</v>
      </c>
      <c r="B273" s="94" t="s">
        <v>278</v>
      </c>
      <c r="C273" s="95"/>
      <c r="D273" s="75">
        <v>14500</v>
      </c>
      <c r="E273" s="27"/>
      <c r="G273" s="28"/>
    </row>
    <row r="274" spans="1:5" s="26" customFormat="1" ht="18.75" hidden="1">
      <c r="A274" s="81"/>
      <c r="B274" s="126"/>
      <c r="C274" s="127"/>
      <c r="D274" s="65"/>
      <c r="E274" s="27"/>
    </row>
    <row r="275" spans="1:5" s="26" customFormat="1" ht="15.75" customHeight="1" hidden="1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1395625.9000000001</v>
      </c>
      <c r="F279" s="28"/>
      <c r="G279" s="28"/>
    </row>
    <row r="280" spans="1:4" s="26" customFormat="1" ht="18.75" customHeight="1" hidden="1">
      <c r="A280" s="52"/>
      <c r="B280" s="94"/>
      <c r="C280" s="95"/>
      <c r="D280" s="29"/>
    </row>
    <row r="281" spans="1:4" s="26" customFormat="1" ht="18.75" customHeight="1" hidden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2296125.2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21.75" customHeight="1">
      <c r="A286" s="77"/>
      <c r="B286" s="94"/>
      <c r="C286" s="95"/>
      <c r="D286" s="75"/>
      <c r="E286" s="27"/>
    </row>
    <row r="287" spans="1:5" s="26" customFormat="1" ht="21" customHeight="1">
      <c r="A287" s="41"/>
      <c r="B287" s="148"/>
      <c r="C287" s="148"/>
      <c r="D287" s="29"/>
      <c r="E287" s="27"/>
    </row>
    <row r="288" spans="1:5" s="26" customFormat="1" ht="15.75" customHeight="1">
      <c r="A288" s="140"/>
      <c r="B288" s="94"/>
      <c r="C288" s="95"/>
      <c r="D288" s="29"/>
      <c r="E288" s="27"/>
    </row>
    <row r="289" spans="1:5" s="26" customFormat="1" ht="15.75" customHeight="1">
      <c r="A289" s="141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2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4"/>
      <c r="B293" s="148"/>
      <c r="C293" s="148"/>
      <c r="D293" s="75"/>
    </row>
    <row r="294" spans="1:4" ht="15.75" customHeight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4"/>
    <mergeCell ref="B158:C158"/>
    <mergeCell ref="B159:C159"/>
    <mergeCell ref="B160:C160"/>
    <mergeCell ref="B164:C164"/>
    <mergeCell ref="A165:A176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A177:A185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2"/>
    <mergeCell ref="B186:C186"/>
    <mergeCell ref="B187:C187"/>
    <mergeCell ref="B188:C188"/>
    <mergeCell ref="B189:C189"/>
    <mergeCell ref="B190:C190"/>
    <mergeCell ref="B191:C191"/>
    <mergeCell ref="B192:C192"/>
    <mergeCell ref="A193:A20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A201:A204"/>
    <mergeCell ref="B201:C201"/>
    <mergeCell ref="B202:C202"/>
    <mergeCell ref="B203:C203"/>
    <mergeCell ref="B204:C204"/>
    <mergeCell ref="A205:A211"/>
    <mergeCell ref="B205:C205"/>
    <mergeCell ref="B206:C206"/>
    <mergeCell ref="B207:C207"/>
    <mergeCell ref="B208:C208"/>
    <mergeCell ref="B209:C209"/>
    <mergeCell ref="B210:C210"/>
    <mergeCell ref="B211:C211"/>
    <mergeCell ref="A212:A216"/>
    <mergeCell ref="B212:C212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6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68:C268"/>
    <mergeCell ref="B269:C269"/>
    <mergeCell ref="A257:A259"/>
    <mergeCell ref="B257:C257"/>
    <mergeCell ref="B258:C258"/>
    <mergeCell ref="B259:C259"/>
    <mergeCell ref="B260:C260"/>
    <mergeCell ref="B261:C261"/>
    <mergeCell ref="A275:A276"/>
    <mergeCell ref="B275:C275"/>
    <mergeCell ref="B276:C276"/>
    <mergeCell ref="B262:C262"/>
    <mergeCell ref="B263:C263"/>
    <mergeCell ref="B264:C264"/>
    <mergeCell ref="B265:C265"/>
    <mergeCell ref="B266:C266"/>
    <mergeCell ref="A267:A269"/>
    <mergeCell ref="B267:C267"/>
    <mergeCell ref="B282:C282"/>
    <mergeCell ref="B270:C270"/>
    <mergeCell ref="B271:C271"/>
    <mergeCell ref="B272:C272"/>
    <mergeCell ref="B273:C273"/>
    <mergeCell ref="B274:C274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93:C293"/>
    <mergeCell ref="B294:C294"/>
    <mergeCell ref="B295:C295"/>
    <mergeCell ref="B162:C162"/>
    <mergeCell ref="B161:C161"/>
    <mergeCell ref="B163:C163"/>
    <mergeCell ref="B283:C283"/>
    <mergeCell ref="B284:C284"/>
    <mergeCell ref="B285:C285"/>
    <mergeCell ref="B286:C286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9" r:id="rId1"/>
  <rowBreaks count="1" manualBreakCount="1">
    <brk id="282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6"/>
  <sheetViews>
    <sheetView view="pageBreakPreview" zoomScale="70" zoomScaleSheetLayoutView="70" zoomScalePageLayoutView="0" workbookViewId="0" topLeftCell="A40">
      <selection activeCell="B153" sqref="B153:C15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248</v>
      </c>
      <c r="B1" s="96"/>
      <c r="C1" s="96"/>
      <c r="D1" s="96"/>
      <c r="E1" s="96"/>
    </row>
    <row r="2" spans="1:5" ht="26.25" customHeight="1">
      <c r="A2" s="97" t="s">
        <v>260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249</v>
      </c>
      <c r="B4" s="99"/>
      <c r="C4" s="99"/>
      <c r="D4" s="78">
        <v>2542903.63</v>
      </c>
      <c r="E4" s="23"/>
    </row>
    <row r="5" spans="1:5" ht="23.25" customHeight="1">
      <c r="A5" s="99" t="s">
        <v>250</v>
      </c>
      <c r="B5" s="99"/>
      <c r="C5" s="99"/>
      <c r="D5" s="54">
        <f>D6+D7+D8+D9</f>
        <v>731711.88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1009578.62-277873.64</f>
        <v>731704.98</v>
      </c>
      <c r="E8" s="23"/>
    </row>
    <row r="9" spans="1:5" ht="22.5" customHeight="1">
      <c r="A9" s="104" t="s">
        <v>62</v>
      </c>
      <c r="B9" s="104"/>
      <c r="C9" s="104"/>
      <c r="D9" s="35">
        <v>6.9</v>
      </c>
      <c r="E9" s="23"/>
    </row>
    <row r="10" spans="1:5" ht="23.25" customHeight="1">
      <c r="A10" s="99" t="s">
        <v>251</v>
      </c>
      <c r="B10" s="99"/>
      <c r="C10" s="99"/>
      <c r="D10" s="54">
        <f>D4+D5</f>
        <v>3274615.51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13308.62</v>
      </c>
      <c r="E12" s="24"/>
      <c r="F12" s="63"/>
    </row>
    <row r="13" spans="1:5" s="25" customFormat="1" ht="33.75" customHeight="1">
      <c r="A13" s="52" t="s">
        <v>55</v>
      </c>
      <c r="B13" s="106"/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9060.54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3872.81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>
      <c r="A74" s="57"/>
      <c r="B74" s="50"/>
      <c r="C74" s="50" t="s">
        <v>74</v>
      </c>
      <c r="D74" s="46">
        <v>2272.81</v>
      </c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>
      <c r="A76" s="57"/>
      <c r="B76" s="50"/>
      <c r="C76" s="50" t="s">
        <v>75</v>
      </c>
      <c r="D76" s="46">
        <v>1600</v>
      </c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1400.07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>
      <c r="A112" s="57"/>
      <c r="B112" s="58"/>
      <c r="C112" s="50" t="s">
        <v>60</v>
      </c>
      <c r="D112" s="46">
        <v>1400.07</v>
      </c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3787.66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>
      <c r="A117" s="57"/>
      <c r="B117" s="50"/>
      <c r="C117" s="50" t="s">
        <v>74</v>
      </c>
      <c r="D117" s="46">
        <v>3787.66</v>
      </c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42" customHeight="1">
      <c r="A153" s="113" t="s">
        <v>56</v>
      </c>
      <c r="B153" s="116" t="s">
        <v>253</v>
      </c>
      <c r="C153" s="117"/>
      <c r="D153" s="45">
        <v>3989.77</v>
      </c>
      <c r="E153" s="32"/>
    </row>
    <row r="154" spans="1:5" s="25" customFormat="1" ht="39.75" customHeight="1">
      <c r="A154" s="114"/>
      <c r="B154" s="116" t="s">
        <v>254</v>
      </c>
      <c r="C154" s="117"/>
      <c r="D154" s="45">
        <v>258.31</v>
      </c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D161+D173+D182+D189+D217+D223+D236+D257+D212+D262+D271+D201+D205+D247+D267</f>
        <v>333832.52</v>
      </c>
      <c r="E157" s="24"/>
      <c r="F157" s="63"/>
    </row>
    <row r="158" spans="1:6" s="25" customFormat="1" ht="21" customHeight="1">
      <c r="A158" s="113" t="s">
        <v>75</v>
      </c>
      <c r="B158" s="94" t="s">
        <v>252</v>
      </c>
      <c r="C158" s="95"/>
      <c r="D158" s="42">
        <v>1500</v>
      </c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>
      <c r="A161" s="115"/>
      <c r="B161" s="118" t="s">
        <v>109</v>
      </c>
      <c r="C161" s="119"/>
      <c r="D161" s="61">
        <f>D160+D158+D159</f>
        <v>1500</v>
      </c>
      <c r="E161" s="59"/>
    </row>
    <row r="162" spans="1:4" s="26" customFormat="1" ht="22.5" customHeight="1">
      <c r="A162" s="99" t="s">
        <v>64</v>
      </c>
      <c r="B162" s="94" t="s">
        <v>257</v>
      </c>
      <c r="C162" s="95"/>
      <c r="D162" s="29">
        <f>12320+22000+1320</f>
        <v>35640</v>
      </c>
    </row>
    <row r="163" spans="1:4" s="26" customFormat="1" ht="20.25" customHeight="1" hidden="1">
      <c r="A163" s="99"/>
      <c r="B163" s="94"/>
      <c r="C163" s="95"/>
      <c r="D163" s="29"/>
    </row>
    <row r="164" spans="1:4" s="26" customFormat="1" ht="24" customHeight="1" hidden="1">
      <c r="A164" s="99"/>
      <c r="B164" s="94"/>
      <c r="C164" s="95"/>
      <c r="D164" s="29"/>
    </row>
    <row r="165" spans="1:4" s="26" customFormat="1" ht="21" customHeight="1" hidden="1">
      <c r="A165" s="99"/>
      <c r="B165" s="94"/>
      <c r="C165" s="95"/>
      <c r="D165" s="29"/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35640</v>
      </c>
      <c r="F173" s="28"/>
      <c r="H173" s="28"/>
    </row>
    <row r="174" spans="1:4" s="26" customFormat="1" ht="22.5" customHeight="1" hidden="1">
      <c r="A174" s="113" t="s">
        <v>60</v>
      </c>
      <c r="B174" s="94"/>
      <c r="C174" s="95"/>
      <c r="D174" s="29"/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 hidden="1">
      <c r="A182" s="115"/>
      <c r="B182" s="118" t="s">
        <v>109</v>
      </c>
      <c r="C182" s="119"/>
      <c r="D182" s="62">
        <f>SUM(D174:D181)</f>
        <v>0</v>
      </c>
      <c r="F182" s="28"/>
    </row>
    <row r="183" spans="1:4" s="26" customFormat="1" ht="24.75" customHeight="1" hidden="1">
      <c r="A183" s="99" t="s">
        <v>69</v>
      </c>
      <c r="B183" s="94"/>
      <c r="C183" s="95"/>
      <c r="D183" s="29"/>
    </row>
    <row r="184" spans="1:4" s="26" customFormat="1" ht="22.5" customHeight="1" hidden="1">
      <c r="A184" s="99"/>
      <c r="B184" s="94"/>
      <c r="C184" s="95"/>
      <c r="D184" s="29"/>
    </row>
    <row r="185" spans="1:4" s="26" customFormat="1" ht="22.5" customHeight="1" hidden="1">
      <c r="A185" s="99"/>
      <c r="B185" s="94"/>
      <c r="C185" s="95"/>
      <c r="D185" s="29"/>
    </row>
    <row r="186" spans="1:4" s="26" customFormat="1" ht="22.5" customHeight="1" hidden="1">
      <c r="A186" s="99"/>
      <c r="B186" s="94"/>
      <c r="C186" s="95"/>
      <c r="D186" s="29"/>
    </row>
    <row r="187" spans="1:4" s="26" customFormat="1" ht="18.75" hidden="1">
      <c r="A187" s="99"/>
      <c r="B187" s="94"/>
      <c r="C187" s="95"/>
      <c r="D187" s="29"/>
    </row>
    <row r="188" spans="1:4" s="26" customFormat="1" ht="51" customHeight="1" hidden="1">
      <c r="A188" s="99"/>
      <c r="B188" s="94"/>
      <c r="C188" s="95"/>
      <c r="D188" s="29"/>
    </row>
    <row r="189" spans="1:7" s="26" customFormat="1" ht="19.5" hidden="1">
      <c r="A189" s="99"/>
      <c r="B189" s="118" t="s">
        <v>109</v>
      </c>
      <c r="C189" s="119"/>
      <c r="D189" s="62">
        <f>SUM(D183:D188)</f>
        <v>0</v>
      </c>
      <c r="G189" s="28"/>
    </row>
    <row r="190" spans="1:7" s="26" customFormat="1" ht="23.25" customHeight="1" hidden="1">
      <c r="A190" s="113" t="s">
        <v>134</v>
      </c>
      <c r="B190" s="94"/>
      <c r="C190" s="95"/>
      <c r="D190" s="29"/>
      <c r="G190" s="28"/>
    </row>
    <row r="191" spans="1:7" s="26" customFormat="1" ht="18.75" hidden="1">
      <c r="A191" s="114"/>
      <c r="B191" s="94"/>
      <c r="C191" s="95"/>
      <c r="D191" s="29"/>
      <c r="G191" s="28"/>
    </row>
    <row r="192" spans="1:4" s="26" customFormat="1" ht="22.5" customHeight="1" hidden="1">
      <c r="A192" s="114"/>
      <c r="B192" s="94"/>
      <c r="C192" s="95"/>
      <c r="D192" s="29"/>
    </row>
    <row r="193" spans="1:4" s="26" customFormat="1" ht="26.25" customHeight="1" hidden="1">
      <c r="A193" s="114"/>
      <c r="B193" s="94"/>
      <c r="C193" s="95"/>
      <c r="D193" s="29"/>
    </row>
    <row r="194" spans="1:4" s="26" customFormat="1" ht="36.75" customHeight="1" hidden="1">
      <c r="A194" s="114"/>
      <c r="B194" s="94"/>
      <c r="C194" s="95"/>
      <c r="D194" s="29"/>
    </row>
    <row r="195" spans="1:4" s="26" customFormat="1" ht="41.25" customHeight="1" hidden="1">
      <c r="A195" s="114"/>
      <c r="B195" s="94"/>
      <c r="C195" s="95"/>
      <c r="D195" s="29"/>
    </row>
    <row r="196" spans="1:4" s="26" customFormat="1" ht="37.5" customHeight="1" hidden="1">
      <c r="A196" s="114"/>
      <c r="B196" s="94"/>
      <c r="C196" s="95"/>
      <c r="D196" s="29"/>
    </row>
    <row r="197" spans="1:4" s="26" customFormat="1" ht="37.5" customHeight="1" hidden="1">
      <c r="A197" s="114"/>
      <c r="B197" s="94"/>
      <c r="C197" s="95"/>
      <c r="D197" s="29"/>
    </row>
    <row r="198" spans="1:4" s="26" customFormat="1" ht="37.5" customHeight="1" hidden="1">
      <c r="A198" s="114"/>
      <c r="B198" s="94"/>
      <c r="C198" s="95"/>
      <c r="D198" s="29"/>
    </row>
    <row r="199" spans="1:4" s="26" customFormat="1" ht="40.5" customHeight="1" hidden="1">
      <c r="A199" s="114"/>
      <c r="B199" s="94"/>
      <c r="C199" s="95"/>
      <c r="D199" s="29"/>
    </row>
    <row r="200" spans="1:4" s="26" customFormat="1" ht="23.25" customHeight="1" hidden="1">
      <c r="A200" s="114"/>
      <c r="B200" s="94"/>
      <c r="C200" s="95"/>
      <c r="D200" s="29"/>
    </row>
    <row r="201" spans="1:6" s="26" customFormat="1" ht="18" customHeight="1" hidden="1">
      <c r="A201" s="115"/>
      <c r="B201" s="118" t="s">
        <v>109</v>
      </c>
      <c r="C201" s="119"/>
      <c r="D201" s="62">
        <f>SUM(D190:D200)</f>
        <v>0</v>
      </c>
      <c r="F201" s="28"/>
    </row>
    <row r="202" spans="1:4" s="26" customFormat="1" ht="26.25" customHeight="1" hidden="1">
      <c r="A202" s="99" t="s">
        <v>31</v>
      </c>
      <c r="B202" s="94"/>
      <c r="C202" s="95"/>
      <c r="D202" s="29"/>
    </row>
    <row r="203" spans="1:4" s="26" customFormat="1" ht="26.25" customHeight="1" hidden="1">
      <c r="A203" s="99"/>
      <c r="B203" s="120"/>
      <c r="C203" s="121"/>
      <c r="D203" s="29"/>
    </row>
    <row r="204" spans="1:4" s="26" customFormat="1" ht="24" customHeight="1" hidden="1">
      <c r="A204" s="99"/>
      <c r="B204" s="94"/>
      <c r="C204" s="95"/>
      <c r="D204" s="29"/>
    </row>
    <row r="205" spans="1:4" s="26" customFormat="1" ht="24" customHeight="1" hidden="1">
      <c r="A205" s="99"/>
      <c r="B205" s="118" t="s">
        <v>109</v>
      </c>
      <c r="C205" s="119"/>
      <c r="D205" s="62">
        <f>D202+D203+D204</f>
        <v>0</v>
      </c>
    </row>
    <row r="206" spans="1:4" s="26" customFormat="1" ht="26.25" customHeight="1" hidden="1">
      <c r="A206" s="99" t="s">
        <v>182</v>
      </c>
      <c r="B206" s="116"/>
      <c r="C206" s="117"/>
      <c r="D206" s="43"/>
    </row>
    <row r="207" spans="1:4" s="26" customFormat="1" ht="26.25" customHeight="1" hidden="1">
      <c r="A207" s="99"/>
      <c r="B207" s="94"/>
      <c r="C207" s="95"/>
      <c r="D207" s="29"/>
    </row>
    <row r="208" spans="1:4" s="26" customFormat="1" ht="18.75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9.25" customHeight="1" hidden="1">
      <c r="A210" s="99"/>
      <c r="B210" s="94"/>
      <c r="C210" s="95"/>
      <c r="D210" s="29"/>
    </row>
    <row r="211" spans="1:4" s="26" customFormat="1" ht="27" customHeight="1" hidden="1">
      <c r="A211" s="99"/>
      <c r="B211" s="94"/>
      <c r="C211" s="95"/>
      <c r="D211" s="29"/>
    </row>
    <row r="212" spans="1:6" s="26" customFormat="1" ht="27" customHeight="1" hidden="1">
      <c r="A212" s="99"/>
      <c r="B212" s="118" t="s">
        <v>109</v>
      </c>
      <c r="C212" s="119"/>
      <c r="D212" s="62">
        <f>SUM(D206:D211)</f>
        <v>0</v>
      </c>
      <c r="F212" s="28"/>
    </row>
    <row r="213" spans="1:4" s="26" customFormat="1" ht="21" customHeight="1" hidden="1">
      <c r="A213" s="113" t="s">
        <v>238</v>
      </c>
      <c r="B213" s="94"/>
      <c r="C213" s="95"/>
      <c r="D213" s="65"/>
    </row>
    <row r="214" spans="1:4" s="26" customFormat="1" ht="39" customHeight="1" hidden="1">
      <c r="A214" s="114"/>
      <c r="B214" s="94"/>
      <c r="C214" s="95"/>
      <c r="D214" s="65"/>
    </row>
    <row r="215" spans="1:4" s="26" customFormat="1" ht="21" customHeight="1" hidden="1">
      <c r="A215" s="114"/>
      <c r="B215" s="94"/>
      <c r="C215" s="95"/>
      <c r="D215" s="29"/>
    </row>
    <row r="216" spans="1:4" s="26" customFormat="1" ht="49.5" customHeight="1" hidden="1">
      <c r="A216" s="114"/>
      <c r="B216" s="94"/>
      <c r="C216" s="95"/>
      <c r="D216" s="29"/>
    </row>
    <row r="217" spans="1:4" s="26" customFormat="1" ht="19.5" hidden="1">
      <c r="A217" s="115"/>
      <c r="B217" s="118" t="s">
        <v>109</v>
      </c>
      <c r="C217" s="119"/>
      <c r="D217" s="62">
        <f>SUM(D213:D216)</f>
        <v>0</v>
      </c>
    </row>
    <row r="218" spans="1:6" s="26" customFormat="1" ht="26.25" customHeight="1">
      <c r="A218" s="113" t="s">
        <v>18</v>
      </c>
      <c r="B218" s="94" t="s">
        <v>255</v>
      </c>
      <c r="C218" s="95"/>
      <c r="D218" s="29">
        <v>300</v>
      </c>
      <c r="F218" s="28"/>
    </row>
    <row r="219" spans="1:4" s="26" customFormat="1" ht="22.5" customHeight="1">
      <c r="A219" s="114"/>
      <c r="B219" s="94" t="s">
        <v>256</v>
      </c>
      <c r="C219" s="95"/>
      <c r="D219" s="29">
        <v>156</v>
      </c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24" customHeight="1" hidden="1">
      <c r="A221" s="114"/>
      <c r="B221" s="94"/>
      <c r="C221" s="95"/>
      <c r="D221" s="29"/>
    </row>
    <row r="222" spans="1:4" s="26" customFormat="1" ht="18.75" hidden="1">
      <c r="A222" s="114"/>
      <c r="B222" s="94"/>
      <c r="C222" s="95"/>
      <c r="D222" s="29"/>
    </row>
    <row r="223" spans="1:7" s="26" customFormat="1" ht="21.75" customHeight="1">
      <c r="A223" s="115"/>
      <c r="B223" s="118" t="s">
        <v>109</v>
      </c>
      <c r="C223" s="119"/>
      <c r="D223" s="62">
        <f>D219+D218+D220+D221+D222</f>
        <v>456</v>
      </c>
      <c r="G223" s="28"/>
    </row>
    <row r="224" spans="1:7" s="26" customFormat="1" ht="22.5" customHeight="1" hidden="1">
      <c r="A224" s="123" t="s">
        <v>31</v>
      </c>
      <c r="B224" s="94"/>
      <c r="C224" s="95"/>
      <c r="D224" s="65"/>
      <c r="G224" s="28"/>
    </row>
    <row r="225" spans="1:4" s="26" customFormat="1" ht="25.5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1" customHeight="1" hidden="1">
      <c r="A227" s="124"/>
      <c r="B227" s="126"/>
      <c r="C227" s="127"/>
      <c r="D227" s="65"/>
    </row>
    <row r="228" spans="1:4" s="26" customFormat="1" ht="22.5" customHeight="1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7"/>
      <c r="D229" s="65"/>
    </row>
    <row r="230" spans="1:4" s="26" customFormat="1" ht="18.75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7"/>
      <c r="D234" s="65"/>
    </row>
    <row r="235" spans="1:4" s="26" customFormat="1" ht="22.5" customHeight="1" hidden="1">
      <c r="A235" s="124"/>
      <c r="B235" s="126"/>
      <c r="C235" s="128"/>
      <c r="D235" s="65"/>
    </row>
    <row r="236" spans="1:4" s="26" customFormat="1" ht="19.5" hidden="1">
      <c r="A236" s="125"/>
      <c r="B236" s="129" t="s">
        <v>109</v>
      </c>
      <c r="C236" s="130"/>
      <c r="D236" s="69">
        <f>SUM(D224:D235)</f>
        <v>0</v>
      </c>
    </row>
    <row r="237" spans="1:4" s="26" customFormat="1" ht="18.75" hidden="1">
      <c r="A237" s="113" t="s">
        <v>30</v>
      </c>
      <c r="B237" s="94"/>
      <c r="C237" s="95"/>
      <c r="D237" s="29"/>
    </row>
    <row r="238" spans="1:4" s="26" customFormat="1" ht="18.75" hidden="1">
      <c r="A238" s="114"/>
      <c r="B238" s="120"/>
      <c r="C238" s="121"/>
      <c r="D238" s="29"/>
    </row>
    <row r="239" spans="1:4" s="26" customFormat="1" ht="21" customHeight="1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18.75" hidden="1">
      <c r="A241" s="114"/>
      <c r="B241" s="94"/>
      <c r="C241" s="95"/>
      <c r="D241" s="29"/>
    </row>
    <row r="242" spans="1:4" s="26" customFormat="1" ht="21" customHeight="1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18" customHeight="1" hidden="1">
      <c r="A247" s="115"/>
      <c r="B247" s="118" t="s">
        <v>109</v>
      </c>
      <c r="C247" s="119"/>
      <c r="D247" s="62">
        <f>D237+D238+D239+D240+D241+D242+D243+D244+D245</f>
        <v>0</v>
      </c>
    </row>
    <row r="248" spans="1:4" s="26" customFormat="1" ht="1.5" customHeight="1" hidden="1">
      <c r="A248" s="77" t="s">
        <v>137</v>
      </c>
      <c r="B248" s="120"/>
      <c r="C248" s="131"/>
      <c r="D248" s="29"/>
    </row>
    <row r="249" spans="1:4" s="26" customFormat="1" ht="18.75" customHeight="1" hidden="1">
      <c r="A249" s="114" t="s">
        <v>165</v>
      </c>
      <c r="B249" s="94"/>
      <c r="C249" s="95"/>
      <c r="D249" s="29"/>
    </row>
    <row r="250" spans="1:4" s="26" customFormat="1" ht="19.5" customHeight="1" hidden="1">
      <c r="A250" s="114"/>
      <c r="B250" s="120"/>
      <c r="C250" s="121"/>
      <c r="D250" s="65"/>
    </row>
    <row r="251" spans="1:4" s="26" customFormat="1" ht="36.7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8.75" customHeight="1" hidden="1">
      <c r="A257" s="115"/>
      <c r="B257" s="79" t="s">
        <v>109</v>
      </c>
      <c r="C257" s="80"/>
      <c r="D257" s="69">
        <f>SUM(D248:D256)</f>
        <v>0</v>
      </c>
    </row>
    <row r="258" spans="1:4" s="26" customFormat="1" ht="24" customHeight="1">
      <c r="A258" s="113" t="s">
        <v>12</v>
      </c>
      <c r="B258" s="94" t="s">
        <v>105</v>
      </c>
      <c r="C258" s="95"/>
      <c r="D258" s="29">
        <v>310</v>
      </c>
    </row>
    <row r="259" spans="1:4" s="26" customFormat="1" ht="22.5" customHeight="1">
      <c r="A259" s="156"/>
      <c r="B259" s="94" t="s">
        <v>262</v>
      </c>
      <c r="C259" s="95"/>
      <c r="D259" s="29">
        <v>295926.52</v>
      </c>
    </row>
    <row r="260" spans="1:4" s="26" customFormat="1" ht="0.75" customHeight="1" hidden="1">
      <c r="A260" s="156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 hidden="1">
      <c r="A266" s="64"/>
      <c r="B266" s="94"/>
      <c r="C266" s="95"/>
      <c r="D266" s="29"/>
    </row>
    <row r="267" spans="1:4" s="26" customFormat="1" ht="18.75" customHeight="1">
      <c r="A267" s="41"/>
      <c r="B267" s="118" t="s">
        <v>109</v>
      </c>
      <c r="C267" s="119"/>
      <c r="D267" s="62">
        <f>SUM(D258:D266)</f>
        <v>296236.52</v>
      </c>
    </row>
    <row r="268" spans="1:4" s="26" customFormat="1" ht="1.5" customHeight="1">
      <c r="A268" s="140"/>
      <c r="B268" s="94"/>
      <c r="C268" s="95"/>
      <c r="D268" s="29"/>
    </row>
    <row r="269" spans="1:4" s="26" customFormat="1" ht="0.75" customHeight="1">
      <c r="A269" s="141"/>
      <c r="B269" s="94"/>
      <c r="C269" s="95"/>
      <c r="D269" s="29"/>
    </row>
    <row r="270" spans="1:4" s="26" customFormat="1" ht="21.75" customHeight="1" hidden="1">
      <c r="A270" s="142"/>
      <c r="B270" s="94"/>
      <c r="C270" s="95"/>
      <c r="D270" s="29"/>
    </row>
    <row r="271" spans="1:4" s="26" customFormat="1" ht="19.5" hidden="1">
      <c r="A271" s="21"/>
      <c r="B271" s="118" t="s">
        <v>109</v>
      </c>
      <c r="C271" s="119"/>
      <c r="D271" s="62">
        <f>SUM(D268:D270)</f>
        <v>0</v>
      </c>
    </row>
    <row r="272" spans="1:7" s="26" customFormat="1" ht="19.5" customHeight="1">
      <c r="A272" s="21"/>
      <c r="B272" s="132" t="s">
        <v>19</v>
      </c>
      <c r="C272" s="133"/>
      <c r="D272" s="24">
        <f>D157+D12</f>
        <v>347141.14</v>
      </c>
      <c r="E272" s="27"/>
      <c r="F272" s="28"/>
      <c r="G272" s="28"/>
    </row>
    <row r="273" spans="1:7" s="26" customFormat="1" ht="19.5" customHeight="1">
      <c r="A273" s="81"/>
      <c r="B273" s="134" t="s">
        <v>58</v>
      </c>
      <c r="C273" s="135"/>
      <c r="D273" s="71">
        <f>SUM(D274:D279)</f>
        <v>456828</v>
      </c>
      <c r="E273" s="27"/>
      <c r="G273" s="28"/>
    </row>
    <row r="274" spans="1:7" s="26" customFormat="1" ht="33.75" customHeight="1">
      <c r="A274" s="81" t="s">
        <v>14</v>
      </c>
      <c r="B274" s="126" t="s">
        <v>258</v>
      </c>
      <c r="C274" s="127"/>
      <c r="D274" s="65">
        <v>450000</v>
      </c>
      <c r="E274" s="27"/>
      <c r="G274" s="28"/>
    </row>
    <row r="275" spans="1:5" s="26" customFormat="1" ht="18.75">
      <c r="A275" s="81" t="s">
        <v>14</v>
      </c>
      <c r="B275" s="126" t="s">
        <v>259</v>
      </c>
      <c r="C275" s="127"/>
      <c r="D275" s="65">
        <v>6828</v>
      </c>
      <c r="E275" s="27"/>
    </row>
    <row r="276" spans="1:5" s="26" customFormat="1" ht="15.75" customHeight="1">
      <c r="A276" s="136"/>
      <c r="B276" s="126"/>
      <c r="C276" s="127"/>
      <c r="D276" s="65"/>
      <c r="E276" s="76"/>
    </row>
    <row r="277" spans="1:5" s="26" customFormat="1" ht="18.75" customHeight="1" hidden="1">
      <c r="A277" s="137"/>
      <c r="B277" s="126"/>
      <c r="C277" s="127"/>
      <c r="D277" s="65"/>
      <c r="E277" s="76"/>
    </row>
    <row r="278" spans="1:4" s="26" customFormat="1" ht="18.75" hidden="1">
      <c r="A278" s="81"/>
      <c r="B278" s="126"/>
      <c r="C278" s="127"/>
      <c r="D278" s="65"/>
    </row>
    <row r="279" spans="1:4" s="26" customFormat="1" ht="18.75" customHeight="1" hidden="1">
      <c r="A279" s="60"/>
      <c r="B279" s="94"/>
      <c r="C279" s="143"/>
      <c r="D279" s="29"/>
    </row>
    <row r="280" spans="1:7" s="26" customFormat="1" ht="21" customHeight="1">
      <c r="A280" s="52"/>
      <c r="B280" s="144" t="s">
        <v>120</v>
      </c>
      <c r="C280" s="145"/>
      <c r="D280" s="24">
        <f>D272+D273</f>
        <v>803969.14</v>
      </c>
      <c r="F280" s="28"/>
      <c r="G280" s="28"/>
    </row>
    <row r="281" spans="1:4" s="26" customFormat="1" ht="18.75" customHeight="1">
      <c r="A281" s="52"/>
      <c r="B281" s="94"/>
      <c r="C281" s="95"/>
      <c r="D281" s="29"/>
    </row>
    <row r="282" spans="1:4" s="26" customFormat="1" ht="18.75" customHeight="1">
      <c r="A282" s="52"/>
      <c r="B282" s="94"/>
      <c r="C282" s="95"/>
      <c r="D282" s="29"/>
    </row>
    <row r="283" spans="1:4" s="68" customFormat="1" ht="21" customHeight="1">
      <c r="A283" s="66"/>
      <c r="B283" s="146" t="s">
        <v>230</v>
      </c>
      <c r="C283" s="147"/>
      <c r="D283" s="67">
        <f>D10-D272-D273</f>
        <v>2470646.3699999996</v>
      </c>
    </row>
    <row r="284" spans="1:4" s="26" customFormat="1" ht="21" customHeight="1">
      <c r="A284" s="52"/>
      <c r="B284" s="94"/>
      <c r="C284" s="95"/>
      <c r="D284" s="29"/>
    </row>
    <row r="285" spans="1:5" s="26" customFormat="1" ht="23.25" customHeight="1">
      <c r="A285" s="52"/>
      <c r="B285" s="149" t="s">
        <v>88</v>
      </c>
      <c r="C285" s="149"/>
      <c r="D285" s="24">
        <f>D284+D287+D288+D289+D290+D292+D294+D295</f>
        <v>0</v>
      </c>
      <c r="E285" s="27"/>
    </row>
    <row r="286" spans="1:5" s="26" customFormat="1" ht="0.75" customHeight="1">
      <c r="A286" s="52"/>
      <c r="B286" s="94" t="s">
        <v>96</v>
      </c>
      <c r="C286" s="95"/>
      <c r="D286" s="29"/>
      <c r="E286" s="27"/>
    </row>
    <row r="287" spans="1:5" s="26" customFormat="1" ht="30" customHeight="1">
      <c r="A287" s="77" t="s">
        <v>64</v>
      </c>
      <c r="B287" s="94"/>
      <c r="C287" s="95"/>
      <c r="D287" s="75"/>
      <c r="E287" s="27"/>
    </row>
    <row r="288" spans="1:5" s="26" customFormat="1" ht="21" customHeight="1">
      <c r="A288" s="41"/>
      <c r="B288" s="148"/>
      <c r="C288" s="148"/>
      <c r="D288" s="29"/>
      <c r="E288" s="27"/>
    </row>
    <row r="289" spans="1:5" s="26" customFormat="1" ht="15.75" customHeight="1">
      <c r="A289" s="140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1"/>
      <c r="B291" s="94"/>
      <c r="C291" s="95"/>
      <c r="D291" s="29"/>
      <c r="E291" s="27"/>
    </row>
    <row r="292" spans="1:5" s="26" customFormat="1" ht="15.75" customHeight="1">
      <c r="A292" s="142"/>
      <c r="B292" s="22"/>
      <c r="C292" s="22"/>
      <c r="D292" s="29"/>
      <c r="E292" s="27"/>
    </row>
    <row r="293" spans="1:5" s="26" customFormat="1" ht="15.75" customHeight="1">
      <c r="A293" s="22"/>
      <c r="D293" s="31"/>
      <c r="E293" s="27"/>
    </row>
    <row r="294" spans="1:4" ht="15.75" customHeight="1">
      <c r="A294" s="74"/>
      <c r="B294" s="148"/>
      <c r="C294" s="148"/>
      <c r="D294" s="75"/>
    </row>
    <row r="295" spans="1:4" ht="15.75" customHeight="1">
      <c r="A295" s="21"/>
      <c r="B295" s="94"/>
      <c r="C295" s="95"/>
      <c r="D295" s="75"/>
    </row>
    <row r="296" spans="1:8" s="30" customFormat="1" ht="18.75">
      <c r="A296" s="74"/>
      <c r="B296" s="106"/>
      <c r="C296" s="106"/>
      <c r="D296" s="75"/>
      <c r="F296" s="22"/>
      <c r="G296" s="22"/>
      <c r="H296" s="22"/>
    </row>
  </sheetData>
  <sheetProtection/>
  <mergeCells count="19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A213:A217"/>
    <mergeCell ref="B213:C213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23:C223"/>
    <mergeCell ref="A224:A236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A237:A247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7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8:A260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68:A270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276:A277"/>
    <mergeCell ref="B276:C276"/>
    <mergeCell ref="B277:C277"/>
    <mergeCell ref="A289:A292"/>
    <mergeCell ref="B289:C289"/>
    <mergeCell ref="B290:C290"/>
    <mergeCell ref="B291:C291"/>
    <mergeCell ref="B278:C278"/>
    <mergeCell ref="B279:C279"/>
    <mergeCell ref="B280:C280"/>
    <mergeCell ref="B281:C281"/>
    <mergeCell ref="B282:C282"/>
    <mergeCell ref="B283:C283"/>
    <mergeCell ref="B294:C294"/>
    <mergeCell ref="B295:C295"/>
    <mergeCell ref="B296:C296"/>
    <mergeCell ref="B284:C284"/>
    <mergeCell ref="B285:C285"/>
    <mergeCell ref="B286:C286"/>
    <mergeCell ref="B287:C287"/>
    <mergeCell ref="B288:C288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view="pageBreakPreview" zoomScale="70" zoomScaleSheetLayoutView="70" zoomScalePageLayoutView="0" workbookViewId="0" topLeftCell="A151">
      <selection activeCell="D228" sqref="D22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538</v>
      </c>
      <c r="B1" s="96"/>
      <c r="C1" s="96"/>
      <c r="D1" s="96"/>
      <c r="E1" s="96"/>
    </row>
    <row r="2" spans="1:5" ht="26.25" customHeight="1" hidden="1">
      <c r="A2" s="97" t="s">
        <v>550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539</v>
      </c>
      <c r="B4" s="99"/>
      <c r="C4" s="99"/>
      <c r="D4" s="78">
        <v>3038078.18</v>
      </c>
      <c r="E4" s="23"/>
    </row>
    <row r="5" spans="1:5" ht="23.25" customHeight="1">
      <c r="A5" s="99" t="s">
        <v>540</v>
      </c>
      <c r="B5" s="99"/>
      <c r="C5" s="99"/>
      <c r="D5" s="54">
        <f>D8+D9+D7+D6</f>
        <v>1012874.17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v>1012874.17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541</v>
      </c>
      <c r="B10" s="99"/>
      <c r="C10" s="99"/>
      <c r="D10" s="54">
        <f>D4+D5+D9</f>
        <v>4050952.35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526090.56</v>
      </c>
      <c r="E12" s="24"/>
      <c r="F12" s="63"/>
    </row>
    <row r="13" spans="1:5" s="25" customFormat="1" ht="26.25" customHeight="1">
      <c r="A13" s="52" t="s">
        <v>55</v>
      </c>
      <c r="B13" s="106" t="s">
        <v>549</v>
      </c>
      <c r="C13" s="106"/>
      <c r="D13" s="39">
        <f>D14+D15+D16+D17+D18+D19+D20+D21+D22+D23+D24+D25+D26+D27+D28+D29+D30+D31+D32+D33</f>
        <v>479033.08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82">
        <v>4833.08</v>
      </c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 hidden="1">
      <c r="A24" s="57"/>
      <c r="B24" s="51"/>
      <c r="C24" s="50" t="s">
        <v>31</v>
      </c>
      <c r="D24" s="82"/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>
      <c r="A26" s="57"/>
      <c r="B26" s="51"/>
      <c r="C26" s="50" t="s">
        <v>45</v>
      </c>
      <c r="D26" s="82">
        <v>474200</v>
      </c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>
      <c r="A37" s="52"/>
      <c r="B37" s="109" t="s">
        <v>90</v>
      </c>
      <c r="C37" s="109"/>
      <c r="D37" s="86"/>
      <c r="E37" s="24"/>
    </row>
    <row r="38" spans="1:5" s="25" customFormat="1" ht="24" customHeight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36057.479999999996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1238.17</v>
      </c>
      <c r="E70" s="32"/>
    </row>
    <row r="71" spans="1:5" s="25" customFormat="1" ht="21" customHeight="1">
      <c r="A71" s="57"/>
      <c r="B71" s="50"/>
      <c r="C71" s="50" t="s">
        <v>14</v>
      </c>
      <c r="D71" s="89">
        <v>1238.17</v>
      </c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34819.31</v>
      </c>
      <c r="E92" s="32"/>
    </row>
    <row r="93" spans="1:5" s="25" customFormat="1" ht="27" customHeight="1">
      <c r="A93" s="57"/>
      <c r="B93" s="58"/>
      <c r="C93" s="50" t="s">
        <v>73</v>
      </c>
      <c r="D93" s="82">
        <v>12209.3</v>
      </c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>
      <c r="A96" s="57"/>
      <c r="B96" s="58"/>
      <c r="C96" s="50" t="s">
        <v>74</v>
      </c>
      <c r="D96" s="89">
        <v>3898.46</v>
      </c>
      <c r="E96" s="32"/>
    </row>
    <row r="97" spans="1:5" s="33" customFormat="1" ht="23.25" customHeight="1" hidden="1">
      <c r="A97" s="57"/>
      <c r="B97" s="58"/>
      <c r="C97" s="50" t="s">
        <v>63</v>
      </c>
      <c r="D97" s="89"/>
      <c r="E97" s="32"/>
    </row>
    <row r="98" spans="1:5" s="33" customFormat="1" ht="22.5" customHeight="1">
      <c r="A98" s="57"/>
      <c r="B98" s="58"/>
      <c r="C98" s="50" t="s">
        <v>75</v>
      </c>
      <c r="D98" s="89">
        <v>14468.7</v>
      </c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 hidden="1">
      <c r="A104" s="57"/>
      <c r="B104" s="58"/>
      <c r="C104" s="50" t="s">
        <v>45</v>
      </c>
      <c r="D104" s="89"/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>
      <c r="A110" s="57"/>
      <c r="B110" s="58"/>
      <c r="C110" s="50" t="s">
        <v>77</v>
      </c>
      <c r="D110" s="89">
        <v>4242.85</v>
      </c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19.5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7.75" customHeight="1">
      <c r="A153" s="113" t="s">
        <v>56</v>
      </c>
      <c r="B153" s="116" t="s">
        <v>544</v>
      </c>
      <c r="C153" s="117"/>
      <c r="D153" s="91">
        <v>11000</v>
      </c>
      <c r="E153" s="32"/>
    </row>
    <row r="154" spans="1:5" s="25" customFormat="1" ht="2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 hidden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D167+D171+D175+D180+D200+D203+D209+D217+D194+D233+D185+D189+D212+D224</f>
        <v>2103120.46</v>
      </c>
      <c r="E157" s="24"/>
      <c r="F157" s="63"/>
    </row>
    <row r="158" spans="1:6" s="25" customFormat="1" ht="27" customHeight="1">
      <c r="A158" s="113" t="s">
        <v>97</v>
      </c>
      <c r="B158" s="94" t="s">
        <v>93</v>
      </c>
      <c r="C158" s="95"/>
      <c r="D158" s="85">
        <v>550</v>
      </c>
      <c r="E158" s="59"/>
      <c r="F158" s="63"/>
    </row>
    <row r="159" spans="1:6" s="25" customFormat="1" ht="18.75">
      <c r="A159" s="114"/>
      <c r="B159" s="94" t="s">
        <v>543</v>
      </c>
      <c r="C159" s="95"/>
      <c r="D159" s="85">
        <v>1380</v>
      </c>
      <c r="E159" s="59"/>
      <c r="F159" s="63"/>
    </row>
    <row r="160" spans="1:7" s="25" customFormat="1" ht="18.75">
      <c r="A160" s="114"/>
      <c r="B160" s="94" t="s">
        <v>104</v>
      </c>
      <c r="C160" s="95"/>
      <c r="D160" s="85">
        <v>5734.91</v>
      </c>
      <c r="E160" s="59"/>
      <c r="G160" s="63"/>
    </row>
    <row r="161" spans="1:7" s="25" customFormat="1" ht="18.75">
      <c r="A161" s="114"/>
      <c r="B161" s="94" t="s">
        <v>118</v>
      </c>
      <c r="C161" s="95"/>
      <c r="D161" s="85">
        <v>5380</v>
      </c>
      <c r="E161" s="59"/>
      <c r="G161" s="63"/>
    </row>
    <row r="162" spans="1:7" s="25" customFormat="1" ht="18.75">
      <c r="A162" s="114"/>
      <c r="B162" s="94" t="s">
        <v>101</v>
      </c>
      <c r="C162" s="95"/>
      <c r="D162" s="85">
        <f>1500+503</f>
        <v>2003</v>
      </c>
      <c r="E162" s="59"/>
      <c r="G162" s="63"/>
    </row>
    <row r="163" spans="1:7" s="25" customFormat="1" ht="18.75">
      <c r="A163" s="114"/>
      <c r="B163" s="94" t="s">
        <v>545</v>
      </c>
      <c r="C163" s="95"/>
      <c r="D163" s="85">
        <f>1700+1430</f>
        <v>3130</v>
      </c>
      <c r="E163" s="59"/>
      <c r="G163" s="63"/>
    </row>
    <row r="164" spans="1:7" s="25" customFormat="1" ht="18.75">
      <c r="A164" s="114"/>
      <c r="B164" s="94" t="s">
        <v>546</v>
      </c>
      <c r="C164" s="95"/>
      <c r="D164" s="85">
        <v>8200</v>
      </c>
      <c r="E164" s="59"/>
      <c r="G164" s="63"/>
    </row>
    <row r="165" spans="1:7" s="25" customFormat="1" ht="18.75">
      <c r="A165" s="114"/>
      <c r="B165" s="94" t="s">
        <v>547</v>
      </c>
      <c r="C165" s="95"/>
      <c r="D165" s="85">
        <v>2732.94</v>
      </c>
      <c r="E165" s="59"/>
      <c r="G165" s="63"/>
    </row>
    <row r="166" spans="1:7" s="25" customFormat="1" ht="18.75">
      <c r="A166" s="114"/>
      <c r="B166" s="94" t="s">
        <v>548</v>
      </c>
      <c r="C166" s="95"/>
      <c r="D166" s="85">
        <v>3.3</v>
      </c>
      <c r="E166" s="59"/>
      <c r="G166" s="63"/>
    </row>
    <row r="167" spans="1:5" s="25" customFormat="1" ht="19.5">
      <c r="A167" s="115"/>
      <c r="B167" s="118" t="s">
        <v>109</v>
      </c>
      <c r="C167" s="119"/>
      <c r="D167" s="88">
        <f>SUM(D158:D166)</f>
        <v>29114.149999999998</v>
      </c>
      <c r="E167" s="59"/>
    </row>
    <row r="168" spans="1:4" s="26" customFormat="1" ht="40.5" customHeight="1">
      <c r="A168" s="99" t="s">
        <v>64</v>
      </c>
      <c r="B168" s="94" t="s">
        <v>542</v>
      </c>
      <c r="C168" s="95"/>
      <c r="D168" s="65">
        <v>8700</v>
      </c>
    </row>
    <row r="169" spans="1:4" s="26" customFormat="1" ht="18.75">
      <c r="A169" s="99"/>
      <c r="B169" s="94"/>
      <c r="C169" s="95"/>
      <c r="D169" s="65"/>
    </row>
    <row r="170" spans="1:4" s="26" customFormat="1" ht="18.75">
      <c r="A170" s="99"/>
      <c r="B170" s="94" t="s">
        <v>553</v>
      </c>
      <c r="C170" s="95"/>
      <c r="D170" s="65">
        <v>3317</v>
      </c>
    </row>
    <row r="171" spans="1:8" s="26" customFormat="1" ht="19.5">
      <c r="A171" s="99"/>
      <c r="B171" s="118" t="s">
        <v>109</v>
      </c>
      <c r="C171" s="119"/>
      <c r="D171" s="69">
        <f>SUM(D168:D170)</f>
        <v>12017</v>
      </c>
      <c r="F171" s="28"/>
      <c r="H171" s="28"/>
    </row>
    <row r="172" spans="1:4" s="26" customFormat="1" ht="22.5" customHeight="1" hidden="1">
      <c r="A172" s="113" t="s">
        <v>30</v>
      </c>
      <c r="B172" s="94"/>
      <c r="C172" s="95"/>
      <c r="D172" s="65"/>
    </row>
    <row r="173" spans="1:4" s="26" customFormat="1" ht="18.75" hidden="1">
      <c r="A173" s="114"/>
      <c r="B173" s="94"/>
      <c r="C173" s="95"/>
      <c r="D173" s="65"/>
    </row>
    <row r="174" spans="1:4" s="26" customFormat="1" ht="39" customHeight="1" hidden="1">
      <c r="A174" s="114"/>
      <c r="B174" s="94"/>
      <c r="C174" s="95"/>
      <c r="D174" s="65"/>
    </row>
    <row r="175" spans="1:6" s="26" customFormat="1" ht="19.5" hidden="1">
      <c r="A175" s="115"/>
      <c r="B175" s="118" t="s">
        <v>109</v>
      </c>
      <c r="C175" s="119"/>
      <c r="D175" s="69">
        <f>SUM(D172:D174)</f>
        <v>0</v>
      </c>
      <c r="F175" s="28"/>
    </row>
    <row r="176" spans="1:4" s="26" customFormat="1" ht="18" customHeight="1">
      <c r="A176" s="99" t="s">
        <v>65</v>
      </c>
      <c r="B176" s="116" t="s">
        <v>104</v>
      </c>
      <c r="C176" s="117"/>
      <c r="D176" s="65">
        <v>345.11</v>
      </c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4" s="26" customFormat="1" ht="22.5" customHeight="1" hidden="1">
      <c r="A179" s="99"/>
      <c r="B179" s="94"/>
      <c r="C179" s="95"/>
      <c r="D179" s="65"/>
    </row>
    <row r="180" spans="1:7" s="26" customFormat="1" ht="19.5">
      <c r="A180" s="99"/>
      <c r="B180" s="118" t="s">
        <v>109</v>
      </c>
      <c r="C180" s="119"/>
      <c r="D180" s="69">
        <f>SUM(D176:D179)</f>
        <v>345.11</v>
      </c>
      <c r="G180" s="28"/>
    </row>
    <row r="181" spans="1:7" s="26" customFormat="1" ht="18.75" hidden="1">
      <c r="A181" s="113" t="s">
        <v>134</v>
      </c>
      <c r="B181" s="94"/>
      <c r="C181" s="95"/>
      <c r="D181" s="65"/>
      <c r="G181" s="28"/>
    </row>
    <row r="182" spans="1:7" s="26" customFormat="1" ht="18.75" hidden="1">
      <c r="A182" s="114"/>
      <c r="B182" s="94"/>
      <c r="C182" s="95"/>
      <c r="D182" s="65"/>
      <c r="G182" s="28"/>
    </row>
    <row r="183" spans="1:4" s="26" customFormat="1" ht="22.5" customHeight="1" hidden="1">
      <c r="A183" s="114"/>
      <c r="B183" s="94"/>
      <c r="C183" s="95"/>
      <c r="D183" s="65"/>
    </row>
    <row r="184" spans="1:4" s="26" customFormat="1" ht="37.5" customHeight="1" hidden="1">
      <c r="A184" s="114"/>
      <c r="B184" s="94"/>
      <c r="C184" s="95"/>
      <c r="D184" s="65"/>
    </row>
    <row r="185" spans="1:6" s="26" customFormat="1" ht="26.25" customHeight="1" hidden="1">
      <c r="A185" s="115"/>
      <c r="B185" s="118" t="s">
        <v>109</v>
      </c>
      <c r="C185" s="119"/>
      <c r="D185" s="69">
        <f>SUM(D181:D184)</f>
        <v>0</v>
      </c>
      <c r="F185" s="28"/>
    </row>
    <row r="186" spans="1:4" s="26" customFormat="1" ht="26.25" customHeight="1" hidden="1">
      <c r="A186" s="99" t="s">
        <v>83</v>
      </c>
      <c r="B186" s="94"/>
      <c r="C186" s="95"/>
      <c r="D186" s="65"/>
    </row>
    <row r="187" spans="1:4" s="26" customFormat="1" ht="26.25" customHeight="1" hidden="1">
      <c r="A187" s="99"/>
      <c r="B187" s="120"/>
      <c r="C187" s="121"/>
      <c r="D187" s="65"/>
    </row>
    <row r="188" spans="1:4" s="26" customFormat="1" ht="26.25" customHeight="1" hidden="1">
      <c r="A188" s="99"/>
      <c r="B188" s="94"/>
      <c r="C188" s="95"/>
      <c r="D188" s="65"/>
    </row>
    <row r="189" spans="1:4" s="26" customFormat="1" ht="25.5" customHeight="1" hidden="1">
      <c r="A189" s="99"/>
      <c r="B189" s="118" t="s">
        <v>109</v>
      </c>
      <c r="C189" s="119"/>
      <c r="D189" s="69">
        <f>D186+D187+D188</f>
        <v>0</v>
      </c>
    </row>
    <row r="190" spans="1:4" s="26" customFormat="1" ht="27.75" customHeight="1" hidden="1">
      <c r="A190" s="99" t="s">
        <v>15</v>
      </c>
      <c r="B190" s="116"/>
      <c r="C190" s="117"/>
      <c r="D190" s="86"/>
    </row>
    <row r="191" spans="1:4" s="26" customFormat="1" ht="26.25" customHeight="1" hidden="1">
      <c r="A191" s="99"/>
      <c r="B191" s="94"/>
      <c r="C191" s="95"/>
      <c r="D191" s="65"/>
    </row>
    <row r="192" spans="1:4" s="26" customFormat="1" ht="0.75" customHeight="1" hidden="1">
      <c r="A192" s="99"/>
      <c r="B192" s="94"/>
      <c r="C192" s="95"/>
      <c r="D192" s="65"/>
    </row>
    <row r="193" spans="1:4" s="26" customFormat="1" ht="42.75" customHeight="1" hidden="1">
      <c r="A193" s="99"/>
      <c r="B193" s="94"/>
      <c r="C193" s="95"/>
      <c r="D193" s="65"/>
    </row>
    <row r="194" spans="1:6" s="26" customFormat="1" ht="24.75" customHeight="1" hidden="1">
      <c r="A194" s="99"/>
      <c r="B194" s="118" t="s">
        <v>109</v>
      </c>
      <c r="C194" s="119"/>
      <c r="D194" s="69">
        <f>SUM(D190:D193)</f>
        <v>0</v>
      </c>
      <c r="F194" s="28"/>
    </row>
    <row r="195" spans="1:4" s="26" customFormat="1" ht="18.75" hidden="1">
      <c r="A195" s="113" t="s">
        <v>297</v>
      </c>
      <c r="B195" s="94"/>
      <c r="C195" s="95"/>
      <c r="D195" s="65"/>
    </row>
    <row r="196" spans="1:4" s="26" customFormat="1" ht="18.75" customHeight="1" hidden="1">
      <c r="A196" s="114"/>
      <c r="B196" s="94"/>
      <c r="C196" s="122"/>
      <c r="D196" s="65"/>
    </row>
    <row r="197" spans="1:4" s="26" customFormat="1" ht="21" customHeight="1" hidden="1">
      <c r="A197" s="114"/>
      <c r="B197" s="94"/>
      <c r="C197" s="122"/>
      <c r="D197" s="65"/>
    </row>
    <row r="198" spans="1:4" s="26" customFormat="1" ht="18.75" customHeight="1" hidden="1">
      <c r="A198" s="114"/>
      <c r="B198" s="94"/>
      <c r="C198" s="122"/>
      <c r="D198" s="65"/>
    </row>
    <row r="199" spans="1:4" s="26" customFormat="1" ht="44.25" customHeight="1" hidden="1">
      <c r="A199" s="114"/>
      <c r="B199" s="94"/>
      <c r="C199" s="95"/>
      <c r="D199" s="65"/>
    </row>
    <row r="200" spans="1:4" s="26" customFormat="1" ht="19.5" hidden="1">
      <c r="A200" s="115"/>
      <c r="B200" s="118" t="s">
        <v>109</v>
      </c>
      <c r="C200" s="119"/>
      <c r="D200" s="69">
        <f>SUM(D195:D199)</f>
        <v>0</v>
      </c>
    </row>
    <row r="201" spans="1:6" s="26" customFormat="1" ht="21" customHeight="1" hidden="1">
      <c r="A201" s="113" t="s">
        <v>18</v>
      </c>
      <c r="B201" s="94"/>
      <c r="C201" s="95"/>
      <c r="D201" s="65"/>
      <c r="F201" s="28"/>
    </row>
    <row r="202" spans="1:4" s="26" customFormat="1" ht="18.75" hidden="1">
      <c r="A202" s="114"/>
      <c r="B202" s="94"/>
      <c r="C202" s="95"/>
      <c r="D202" s="65"/>
    </row>
    <row r="203" spans="1:7" s="26" customFormat="1" ht="19.5" hidden="1">
      <c r="A203" s="115"/>
      <c r="B203" s="118" t="s">
        <v>109</v>
      </c>
      <c r="C203" s="119"/>
      <c r="D203" s="69">
        <f>D202+D201</f>
        <v>0</v>
      </c>
      <c r="G203" s="28"/>
    </row>
    <row r="204" spans="1:7" s="26" customFormat="1" ht="22.5" customHeight="1" hidden="1">
      <c r="A204" s="123" t="s">
        <v>69</v>
      </c>
      <c r="B204" s="94"/>
      <c r="C204" s="95"/>
      <c r="D204" s="65"/>
      <c r="G204" s="28"/>
    </row>
    <row r="205" spans="1:4" s="26" customFormat="1" ht="25.5" customHeight="1" hidden="1">
      <c r="A205" s="124"/>
      <c r="B205" s="94"/>
      <c r="C205" s="95"/>
      <c r="D205" s="65"/>
    </row>
    <row r="206" spans="1:4" s="26" customFormat="1" ht="21" customHeight="1" hidden="1">
      <c r="A206" s="124"/>
      <c r="B206" s="94"/>
      <c r="C206" s="95"/>
      <c r="D206" s="65"/>
    </row>
    <row r="207" spans="1:4" s="26" customFormat="1" ht="21" customHeight="1" hidden="1">
      <c r="A207" s="124"/>
      <c r="B207" s="126"/>
      <c r="C207" s="127"/>
      <c r="D207" s="65"/>
    </row>
    <row r="208" spans="1:4" s="26" customFormat="1" ht="15.75" customHeight="1" hidden="1">
      <c r="A208" s="124"/>
      <c r="B208" s="126"/>
      <c r="C208" s="128"/>
      <c r="D208" s="65"/>
    </row>
    <row r="209" spans="1:4" s="26" customFormat="1" ht="19.5" hidden="1">
      <c r="A209" s="125"/>
      <c r="B209" s="129" t="s">
        <v>109</v>
      </c>
      <c r="C209" s="130"/>
      <c r="D209" s="69">
        <f>SUM(D204:D208)</f>
        <v>0</v>
      </c>
    </row>
    <row r="210" spans="1:4" s="26" customFormat="1" ht="18.75">
      <c r="A210" s="113" t="s">
        <v>165</v>
      </c>
      <c r="B210" s="94" t="s">
        <v>101</v>
      </c>
      <c r="C210" s="95"/>
      <c r="D210" s="65">
        <v>500</v>
      </c>
    </row>
    <row r="211" spans="1:4" s="26" customFormat="1" ht="18.75">
      <c r="A211" s="114"/>
      <c r="B211" s="94"/>
      <c r="C211" s="95"/>
      <c r="D211" s="65"/>
    </row>
    <row r="212" spans="1:4" s="26" customFormat="1" ht="19.5">
      <c r="A212" s="115"/>
      <c r="B212" s="118" t="s">
        <v>109</v>
      </c>
      <c r="C212" s="119"/>
      <c r="D212" s="69">
        <f>SUM(D210:D211)</f>
        <v>500</v>
      </c>
    </row>
    <row r="213" spans="1:4" s="26" customFormat="1" ht="18.75" hidden="1">
      <c r="A213" s="77"/>
      <c r="B213" s="120"/>
      <c r="C213" s="131"/>
      <c r="D213" s="65"/>
    </row>
    <row r="214" spans="1:4" s="26" customFormat="1" ht="19.5" customHeight="1" hidden="1">
      <c r="A214" s="114"/>
      <c r="B214" s="126"/>
      <c r="C214" s="127"/>
      <c r="D214" s="65"/>
    </row>
    <row r="215" spans="1:4" s="26" customFormat="1" ht="19.5" customHeight="1" hidden="1">
      <c r="A215" s="114"/>
      <c r="B215" s="126"/>
      <c r="C215" s="127"/>
      <c r="D215" s="65"/>
    </row>
    <row r="216" spans="1:4" s="26" customFormat="1" ht="19.5" customHeight="1" hidden="1">
      <c r="A216" s="114"/>
      <c r="B216" s="126"/>
      <c r="C216" s="127"/>
      <c r="D216" s="65"/>
    </row>
    <row r="217" spans="1:4" s="26" customFormat="1" ht="18.75" customHeight="1" hidden="1">
      <c r="A217" s="115"/>
      <c r="B217" s="79" t="s">
        <v>109</v>
      </c>
      <c r="C217" s="80"/>
      <c r="D217" s="69">
        <f>SUM(D213:D216)</f>
        <v>0</v>
      </c>
    </row>
    <row r="218" spans="1:4" s="26" customFormat="1" ht="18.75" hidden="1">
      <c r="A218" s="113" t="s">
        <v>60</v>
      </c>
      <c r="B218" s="94"/>
      <c r="C218" s="95"/>
      <c r="D218" s="65"/>
    </row>
    <row r="219" spans="1:4" s="26" customFormat="1" ht="42" customHeight="1" hidden="1">
      <c r="A219" s="114"/>
      <c r="B219" s="94"/>
      <c r="C219" s="95"/>
      <c r="D219" s="65"/>
    </row>
    <row r="220" spans="1:4" s="26" customFormat="1" ht="18.75" hidden="1">
      <c r="A220" s="114"/>
      <c r="B220" s="94"/>
      <c r="C220" s="95"/>
      <c r="D220" s="65"/>
    </row>
    <row r="221" spans="1:4" s="26" customFormat="1" ht="36.75" customHeight="1" hidden="1">
      <c r="A221" s="114"/>
      <c r="B221" s="94"/>
      <c r="C221" s="95"/>
      <c r="D221" s="65"/>
    </row>
    <row r="222" spans="1:4" s="26" customFormat="1" ht="27.75" customHeight="1" hidden="1">
      <c r="A222" s="114"/>
      <c r="B222" s="94"/>
      <c r="C222" s="95"/>
      <c r="D222" s="65"/>
    </row>
    <row r="223" spans="1:4" s="26" customFormat="1" ht="37.5" customHeight="1" hidden="1">
      <c r="A223" s="114"/>
      <c r="B223" s="94"/>
      <c r="C223" s="95"/>
      <c r="D223" s="65"/>
    </row>
    <row r="224" spans="1:4" s="26" customFormat="1" ht="21" customHeight="1" hidden="1">
      <c r="A224" s="115"/>
      <c r="B224" s="118" t="s">
        <v>109</v>
      </c>
      <c r="C224" s="119"/>
      <c r="D224" s="69">
        <f>SUM(D218:D223)</f>
        <v>0</v>
      </c>
    </row>
    <row r="225" spans="1:4" s="26" customFormat="1" ht="18.75">
      <c r="A225" s="113" t="s">
        <v>12</v>
      </c>
      <c r="B225" s="94" t="s">
        <v>124</v>
      </c>
      <c r="C225" s="95"/>
      <c r="D225" s="65">
        <v>314637.62</v>
      </c>
    </row>
    <row r="226" spans="1:4" s="26" customFormat="1" ht="18.75">
      <c r="A226" s="114"/>
      <c r="B226" s="94" t="s">
        <v>551</v>
      </c>
      <c r="C226" s="95"/>
      <c r="D226" s="65">
        <v>36287.59</v>
      </c>
    </row>
    <row r="227" spans="1:4" s="26" customFormat="1" ht="18.75">
      <c r="A227" s="114"/>
      <c r="B227" s="94" t="s">
        <v>554</v>
      </c>
      <c r="C227" s="95"/>
      <c r="D227" s="65">
        <f>1195953-49000</f>
        <v>1146953</v>
      </c>
    </row>
    <row r="228" spans="1:4" s="26" customFormat="1" ht="41.25" customHeight="1">
      <c r="A228" s="114"/>
      <c r="B228" s="94" t="s">
        <v>555</v>
      </c>
      <c r="C228" s="95"/>
      <c r="D228" s="65">
        <v>49000</v>
      </c>
    </row>
    <row r="229" spans="1:4" s="26" customFormat="1" ht="18.75">
      <c r="A229" s="114"/>
      <c r="B229" s="94" t="s">
        <v>552</v>
      </c>
      <c r="C229" s="95"/>
      <c r="D229" s="65">
        <v>514265.99</v>
      </c>
    </row>
    <row r="230" spans="1:4" s="26" customFormat="1" ht="24" customHeight="1" hidden="1">
      <c r="A230" s="114"/>
      <c r="B230" s="94"/>
      <c r="C230" s="95"/>
      <c r="D230" s="65"/>
    </row>
    <row r="231" spans="1:4" s="26" customFormat="1" ht="18.75" hidden="1">
      <c r="A231" s="114"/>
      <c r="B231" s="94"/>
      <c r="C231" s="95"/>
      <c r="D231" s="65"/>
    </row>
    <row r="232" spans="1:4" s="26" customFormat="1" ht="18.75" hidden="1">
      <c r="A232" s="115"/>
      <c r="B232" s="94"/>
      <c r="C232" s="95"/>
      <c r="D232" s="65"/>
    </row>
    <row r="233" spans="1:4" s="26" customFormat="1" ht="19.5">
      <c r="A233" s="21"/>
      <c r="B233" s="118" t="s">
        <v>109</v>
      </c>
      <c r="C233" s="119"/>
      <c r="D233" s="69">
        <f>SUM(D225:D232)</f>
        <v>2061144.2</v>
      </c>
    </row>
    <row r="234" spans="1:7" s="26" customFormat="1" ht="19.5" customHeight="1">
      <c r="A234" s="21"/>
      <c r="B234" s="132" t="s">
        <v>19</v>
      </c>
      <c r="C234" s="133"/>
      <c r="D234" s="71">
        <f>D157+D12</f>
        <v>2629211.02</v>
      </c>
      <c r="E234" s="27"/>
      <c r="F234" s="28"/>
      <c r="G234" s="28"/>
    </row>
    <row r="235" spans="1:7" s="26" customFormat="1" ht="18" customHeight="1">
      <c r="A235" s="81"/>
      <c r="B235" s="134" t="s">
        <v>58</v>
      </c>
      <c r="C235" s="135"/>
      <c r="D235" s="71">
        <f>SUM(D236:D241)</f>
        <v>0</v>
      </c>
      <c r="E235" s="27"/>
      <c r="G235" s="28"/>
    </row>
    <row r="236" spans="1:7" s="26" customFormat="1" ht="18.75" hidden="1">
      <c r="A236" s="77" t="s">
        <v>297</v>
      </c>
      <c r="B236" s="94"/>
      <c r="C236" s="95"/>
      <c r="D236" s="29"/>
      <c r="E236" s="27"/>
      <c r="G236" s="28"/>
    </row>
    <row r="237" spans="1:5" s="26" customFormat="1" ht="18.75" hidden="1">
      <c r="A237" s="81" t="s">
        <v>14</v>
      </c>
      <c r="B237" s="126"/>
      <c r="C237" s="127"/>
      <c r="D237" s="65"/>
      <c r="E237" s="27"/>
    </row>
    <row r="238" spans="1:5" s="26" customFormat="1" ht="18.75" customHeight="1" hidden="1">
      <c r="A238" s="136" t="s">
        <v>370</v>
      </c>
      <c r="B238" s="126"/>
      <c r="C238" s="127"/>
      <c r="D238" s="65"/>
      <c r="E238" s="76"/>
    </row>
    <row r="239" spans="1:5" s="26" customFormat="1" ht="18.75" hidden="1">
      <c r="A239" s="137"/>
      <c r="B239" s="138"/>
      <c r="C239" s="139"/>
      <c r="D239" s="92"/>
      <c r="E239" s="76"/>
    </row>
    <row r="240" spans="1:4" s="26" customFormat="1" ht="18.75" hidden="1">
      <c r="A240" s="81"/>
      <c r="B240" s="126"/>
      <c r="C240" s="127"/>
      <c r="D240" s="65"/>
    </row>
    <row r="241" spans="1:4" s="26" customFormat="1" ht="18.75" customHeight="1" hidden="1">
      <c r="A241" s="60"/>
      <c r="B241" s="94"/>
      <c r="C241" s="143"/>
      <c r="D241" s="29"/>
    </row>
    <row r="242" spans="1:7" s="26" customFormat="1" ht="21" customHeight="1">
      <c r="A242" s="52"/>
      <c r="B242" s="144" t="s">
        <v>120</v>
      </c>
      <c r="C242" s="145"/>
      <c r="D242" s="24">
        <f>D234+D235</f>
        <v>2629211.02</v>
      </c>
      <c r="F242" s="28"/>
      <c r="G242" s="28"/>
    </row>
    <row r="243" spans="1:4" s="26" customFormat="1" ht="18.75" customHeight="1">
      <c r="A243" s="52"/>
      <c r="B243" s="94"/>
      <c r="C243" s="95"/>
      <c r="D243" s="29"/>
    </row>
    <row r="244" spans="1:4" s="26" customFormat="1" ht="18.75" customHeight="1">
      <c r="A244" s="52"/>
      <c r="B244" s="94"/>
      <c r="C244" s="95"/>
      <c r="D244" s="29"/>
    </row>
    <row r="245" spans="1:4" s="68" customFormat="1" ht="21" customHeight="1">
      <c r="A245" s="66"/>
      <c r="B245" s="146" t="s">
        <v>230</v>
      </c>
      <c r="C245" s="147"/>
      <c r="D245" s="67">
        <f>D10-D234-D235</f>
        <v>1421741.33</v>
      </c>
    </row>
    <row r="246" spans="1:4" s="26" customFormat="1" ht="21" customHeight="1">
      <c r="A246" s="52"/>
      <c r="B246" s="94"/>
      <c r="C246" s="95"/>
      <c r="D246" s="29"/>
    </row>
    <row r="247" spans="1:5" s="26" customFormat="1" ht="23.25" customHeight="1">
      <c r="A247" s="52"/>
      <c r="B247" s="149" t="s">
        <v>88</v>
      </c>
      <c r="C247" s="149"/>
      <c r="D247" s="24">
        <f>D246+D249+D250+D251+D252+D254+D256+D257</f>
        <v>0</v>
      </c>
      <c r="E247" s="27"/>
    </row>
    <row r="248" spans="1:5" s="26" customFormat="1" ht="0.75" customHeight="1">
      <c r="A248" s="52"/>
      <c r="B248" s="94" t="s">
        <v>96</v>
      </c>
      <c r="C248" s="95"/>
      <c r="D248" s="29"/>
      <c r="E248" s="27"/>
    </row>
    <row r="249" spans="1:5" s="26" customFormat="1" ht="18.75">
      <c r="A249" s="52" t="s">
        <v>64</v>
      </c>
      <c r="B249" s="94"/>
      <c r="C249" s="95"/>
      <c r="D249" s="29"/>
      <c r="E249" s="27"/>
    </row>
    <row r="250" spans="1:5" s="26" customFormat="1" ht="18.75">
      <c r="A250" s="52" t="s">
        <v>18</v>
      </c>
      <c r="B250" s="94"/>
      <c r="C250" s="95"/>
      <c r="D250" s="29"/>
      <c r="E250" s="27"/>
    </row>
    <row r="251" spans="1:5" s="26" customFormat="1" ht="15.75" customHeight="1" hidden="1">
      <c r="A251" s="140"/>
      <c r="B251" s="94"/>
      <c r="C251" s="95"/>
      <c r="D251" s="29"/>
      <c r="E251" s="27"/>
    </row>
    <row r="252" spans="1:5" s="26" customFormat="1" ht="15.75" customHeight="1" hidden="1">
      <c r="A252" s="141"/>
      <c r="B252" s="94"/>
      <c r="C252" s="95"/>
      <c r="D252" s="29"/>
      <c r="E252" s="27"/>
    </row>
    <row r="253" spans="1:5" s="26" customFormat="1" ht="15.75" customHeight="1" hidden="1">
      <c r="A253" s="141"/>
      <c r="B253" s="94"/>
      <c r="C253" s="95"/>
      <c r="D253" s="29"/>
      <c r="E253" s="27"/>
    </row>
    <row r="254" spans="1:5" s="26" customFormat="1" ht="15.75" customHeight="1" hidden="1">
      <c r="A254" s="142"/>
      <c r="B254" s="22"/>
      <c r="C254" s="22"/>
      <c r="D254" s="29"/>
      <c r="E254" s="27"/>
    </row>
    <row r="255" spans="1:5" s="26" customFormat="1" ht="15.75" customHeight="1" hidden="1">
      <c r="A255" s="22"/>
      <c r="D255" s="31"/>
      <c r="E255" s="27"/>
    </row>
    <row r="256" spans="1:4" ht="15.75" customHeight="1" hidden="1">
      <c r="A256" s="74"/>
      <c r="B256" s="148"/>
      <c r="C256" s="148"/>
      <c r="D256" s="75"/>
    </row>
    <row r="257" spans="1:4" ht="15.75" customHeight="1" hidden="1">
      <c r="A257" s="21"/>
      <c r="B257" s="94"/>
      <c r="C257" s="95"/>
      <c r="D257" s="75"/>
    </row>
    <row r="258" spans="1:8" s="30" customFormat="1" ht="18.75" hidden="1">
      <c r="A258" s="74"/>
      <c r="B258" s="106"/>
      <c r="C258" s="106"/>
      <c r="D258" s="75"/>
      <c r="F258" s="22"/>
      <c r="G258" s="22"/>
      <c r="H258" s="22"/>
    </row>
    <row r="259" ht="18.75" hidden="1"/>
    <row r="260" ht="18.75" hidden="1"/>
    <row r="261" ht="24.75" customHeight="1"/>
  </sheetData>
  <sheetProtection/>
  <mergeCells count="153">
    <mergeCell ref="B256:C256"/>
    <mergeCell ref="B257:C257"/>
    <mergeCell ref="B258:C258"/>
    <mergeCell ref="B246:C246"/>
    <mergeCell ref="B247:C247"/>
    <mergeCell ref="B248:C248"/>
    <mergeCell ref="B249:C249"/>
    <mergeCell ref="B250:C250"/>
    <mergeCell ref="A251:A254"/>
    <mergeCell ref="B251:C251"/>
    <mergeCell ref="B252:C252"/>
    <mergeCell ref="B253:C253"/>
    <mergeCell ref="B240:C240"/>
    <mergeCell ref="B241:C241"/>
    <mergeCell ref="B242:C242"/>
    <mergeCell ref="B243:C243"/>
    <mergeCell ref="B244:C244"/>
    <mergeCell ref="B245:C245"/>
    <mergeCell ref="B233:C233"/>
    <mergeCell ref="B234:C234"/>
    <mergeCell ref="B235:C235"/>
    <mergeCell ref="B236:C236"/>
    <mergeCell ref="B237:C237"/>
    <mergeCell ref="A238:A239"/>
    <mergeCell ref="B238:C238"/>
    <mergeCell ref="B239:C239"/>
    <mergeCell ref="B223:C223"/>
    <mergeCell ref="B224:C224"/>
    <mergeCell ref="A225:A232"/>
    <mergeCell ref="B225:C225"/>
    <mergeCell ref="B226:C226"/>
    <mergeCell ref="B227:C227"/>
    <mergeCell ref="B229:C229"/>
    <mergeCell ref="B230:C230"/>
    <mergeCell ref="B231:C231"/>
    <mergeCell ref="B232:C232"/>
    <mergeCell ref="A214:A217"/>
    <mergeCell ref="B214:C214"/>
    <mergeCell ref="B215:C215"/>
    <mergeCell ref="B216:C216"/>
    <mergeCell ref="A218:A224"/>
    <mergeCell ref="B218:C218"/>
    <mergeCell ref="B219:C219"/>
    <mergeCell ref="B220:C220"/>
    <mergeCell ref="B221:C221"/>
    <mergeCell ref="B222:C222"/>
    <mergeCell ref="B209:C209"/>
    <mergeCell ref="A210:A212"/>
    <mergeCell ref="B210:C210"/>
    <mergeCell ref="B211:C211"/>
    <mergeCell ref="B212:C212"/>
    <mergeCell ref="B213:C213"/>
    <mergeCell ref="A201:A203"/>
    <mergeCell ref="B201:C201"/>
    <mergeCell ref="B202:C202"/>
    <mergeCell ref="B203:C203"/>
    <mergeCell ref="A204:A209"/>
    <mergeCell ref="B204:C204"/>
    <mergeCell ref="B205:C205"/>
    <mergeCell ref="B206:C206"/>
    <mergeCell ref="B207:C207"/>
    <mergeCell ref="B208:C208"/>
    <mergeCell ref="B194:C194"/>
    <mergeCell ref="A195:A200"/>
    <mergeCell ref="B195:C195"/>
    <mergeCell ref="B196:C196"/>
    <mergeCell ref="B197:C197"/>
    <mergeCell ref="B198:C198"/>
    <mergeCell ref="B199:C199"/>
    <mergeCell ref="B200:C200"/>
    <mergeCell ref="A186:A189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80:C180"/>
    <mergeCell ref="A181:A185"/>
    <mergeCell ref="B181:C181"/>
    <mergeCell ref="B182:C182"/>
    <mergeCell ref="B183:C183"/>
    <mergeCell ref="B184:C184"/>
    <mergeCell ref="B185:C185"/>
    <mergeCell ref="A172:A175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67:C167"/>
    <mergeCell ref="A168:A171"/>
    <mergeCell ref="B168:C168"/>
    <mergeCell ref="B169:C169"/>
    <mergeCell ref="B170:C170"/>
    <mergeCell ref="B171:C171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53:A156"/>
    <mergeCell ref="B153:C153"/>
    <mergeCell ref="B154:C154"/>
    <mergeCell ref="B155:C155"/>
    <mergeCell ref="B156:C156"/>
    <mergeCell ref="B157:C157"/>
    <mergeCell ref="B49:C49"/>
    <mergeCell ref="B70:C70"/>
    <mergeCell ref="B92:C92"/>
    <mergeCell ref="B113:C113"/>
    <mergeCell ref="B132:C132"/>
    <mergeCell ref="B151:C151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D11"/>
    <mergeCell ref="B12:C12"/>
    <mergeCell ref="B13:C13"/>
    <mergeCell ref="B34:C34"/>
    <mergeCell ref="B35:C35"/>
    <mergeCell ref="B36:C36"/>
    <mergeCell ref="B228:C228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6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231</v>
      </c>
      <c r="B1" s="96"/>
      <c r="C1" s="96"/>
      <c r="D1" s="96"/>
      <c r="E1" s="96"/>
    </row>
    <row r="2" spans="1:5" ht="26.25" customHeight="1" hidden="1">
      <c r="A2" s="97" t="s">
        <v>242</v>
      </c>
      <c r="B2" s="97"/>
      <c r="C2" s="97"/>
      <c r="D2" s="9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9" t="s">
        <v>232</v>
      </c>
      <c r="B4" s="99"/>
      <c r="C4" s="99"/>
      <c r="D4" s="78">
        <v>1548677.21</v>
      </c>
      <c r="E4" s="23"/>
    </row>
    <row r="5" spans="1:5" ht="23.25" customHeight="1">
      <c r="A5" s="99" t="s">
        <v>233</v>
      </c>
      <c r="B5" s="99"/>
      <c r="C5" s="99"/>
      <c r="D5" s="54">
        <f>D6+D7+D8+D9</f>
        <v>1272093.1600000001</v>
      </c>
      <c r="E5" s="23"/>
    </row>
    <row r="6" spans="1:5" ht="23.25" customHeight="1" hidden="1">
      <c r="A6" s="100" t="s">
        <v>128</v>
      </c>
      <c r="B6" s="101"/>
      <c r="C6" s="102"/>
      <c r="D6" s="24"/>
      <c r="E6" s="23"/>
    </row>
    <row r="7" spans="1:5" ht="23.25" customHeight="1" hidden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1815919.72-543838.18</f>
        <v>1272081.54</v>
      </c>
      <c r="E8" s="23"/>
    </row>
    <row r="9" spans="1:5" ht="22.5" customHeight="1">
      <c r="A9" s="104" t="s">
        <v>62</v>
      </c>
      <c r="B9" s="104"/>
      <c r="C9" s="104"/>
      <c r="D9" s="35">
        <v>11.62</v>
      </c>
      <c r="E9" s="23"/>
    </row>
    <row r="10" spans="1:5" ht="23.25" customHeight="1">
      <c r="A10" s="99" t="s">
        <v>234</v>
      </c>
      <c r="B10" s="99"/>
      <c r="C10" s="99"/>
      <c r="D10" s="54">
        <f>D4+D5</f>
        <v>2820770.37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257.62</v>
      </c>
      <c r="E12" s="24"/>
      <c r="F12" s="63"/>
    </row>
    <row r="13" spans="1:5" s="25" customFormat="1" ht="33.75" customHeight="1">
      <c r="A13" s="52" t="s">
        <v>55</v>
      </c>
      <c r="B13" s="106"/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257.62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50.88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>
      <c r="A128" s="57"/>
      <c r="B128" s="50"/>
      <c r="C128" s="50" t="s">
        <v>66</v>
      </c>
      <c r="D128" s="46">
        <v>50.88</v>
      </c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206.74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>
      <c r="A134" s="57"/>
      <c r="B134" s="50"/>
      <c r="C134" s="50" t="s">
        <v>59</v>
      </c>
      <c r="D134" s="46">
        <v>126.33</v>
      </c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>
      <c r="A147" s="57"/>
      <c r="B147" s="50"/>
      <c r="C147" s="50" t="s">
        <v>66</v>
      </c>
      <c r="D147" s="46">
        <v>80.41</v>
      </c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20.2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D161+D173+D182+D189+D217+D223+D236+D257+D212+D262+D271+D201+D205+D247+D267</f>
        <v>262306.12</v>
      </c>
      <c r="E157" s="24"/>
      <c r="F157" s="63"/>
    </row>
    <row r="158" spans="1:6" s="25" customFormat="1" ht="21" customHeight="1" hidden="1">
      <c r="A158" s="113" t="s">
        <v>15</v>
      </c>
      <c r="B158" s="94"/>
      <c r="C158" s="95"/>
      <c r="D158" s="42"/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 hidden="1">
      <c r="A161" s="115"/>
      <c r="B161" s="118" t="s">
        <v>109</v>
      </c>
      <c r="C161" s="119"/>
      <c r="D161" s="61">
        <f>D160+D158+D159</f>
        <v>0</v>
      </c>
      <c r="E161" s="59"/>
    </row>
    <row r="162" spans="1:4" s="26" customFormat="1" ht="22.5" customHeight="1">
      <c r="A162" s="99" t="s">
        <v>64</v>
      </c>
      <c r="B162" s="94" t="s">
        <v>243</v>
      </c>
      <c r="C162" s="95"/>
      <c r="D162" s="29">
        <v>100929</v>
      </c>
    </row>
    <row r="163" spans="1:4" s="26" customFormat="1" ht="20.25" customHeight="1" hidden="1">
      <c r="A163" s="99"/>
      <c r="B163" s="94"/>
      <c r="C163" s="95"/>
      <c r="D163" s="29"/>
    </row>
    <row r="164" spans="1:4" s="26" customFormat="1" ht="24" customHeight="1" hidden="1">
      <c r="A164" s="99"/>
      <c r="B164" s="94"/>
      <c r="C164" s="95"/>
      <c r="D164" s="29"/>
    </row>
    <row r="165" spans="1:4" s="26" customFormat="1" ht="21" customHeight="1" hidden="1">
      <c r="A165" s="99"/>
      <c r="B165" s="94"/>
      <c r="C165" s="95"/>
      <c r="D165" s="29"/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100929</v>
      </c>
      <c r="F173" s="28"/>
      <c r="H173" s="28"/>
    </row>
    <row r="174" spans="1:4" s="26" customFormat="1" ht="22.5" customHeight="1" hidden="1">
      <c r="A174" s="113" t="s">
        <v>60</v>
      </c>
      <c r="B174" s="94"/>
      <c r="C174" s="95"/>
      <c r="D174" s="29"/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 hidden="1">
      <c r="A182" s="115"/>
      <c r="B182" s="118" t="s">
        <v>109</v>
      </c>
      <c r="C182" s="119"/>
      <c r="D182" s="62">
        <f>SUM(D174:D181)</f>
        <v>0</v>
      </c>
      <c r="F182" s="28"/>
    </row>
    <row r="183" spans="1:4" s="26" customFormat="1" ht="24.75" customHeight="1">
      <c r="A183" s="99" t="s">
        <v>69</v>
      </c>
      <c r="B183" s="94" t="s">
        <v>127</v>
      </c>
      <c r="C183" s="95"/>
      <c r="D183" s="29">
        <v>22950</v>
      </c>
    </row>
    <row r="184" spans="1:4" s="26" customFormat="1" ht="22.5" customHeight="1">
      <c r="A184" s="99"/>
      <c r="B184" s="94" t="s">
        <v>235</v>
      </c>
      <c r="C184" s="95"/>
      <c r="D184" s="29">
        <v>10648.44</v>
      </c>
    </row>
    <row r="185" spans="1:4" s="26" customFormat="1" ht="22.5" customHeight="1">
      <c r="A185" s="99"/>
      <c r="B185" s="94" t="s">
        <v>236</v>
      </c>
      <c r="C185" s="95"/>
      <c r="D185" s="29">
        <v>4000</v>
      </c>
    </row>
    <row r="186" spans="1:4" s="26" customFormat="1" ht="22.5" customHeight="1">
      <c r="A186" s="99"/>
      <c r="B186" s="94" t="s">
        <v>143</v>
      </c>
      <c r="C186" s="95"/>
      <c r="D186" s="29">
        <v>300</v>
      </c>
    </row>
    <row r="187" spans="1:4" s="26" customFormat="1" ht="18.75" hidden="1">
      <c r="A187" s="99"/>
      <c r="B187" s="94"/>
      <c r="C187" s="95"/>
      <c r="D187" s="29"/>
    </row>
    <row r="188" spans="1:4" s="26" customFormat="1" ht="51" customHeight="1" hidden="1">
      <c r="A188" s="99"/>
      <c r="B188" s="94"/>
      <c r="C188" s="95"/>
      <c r="D188" s="29"/>
    </row>
    <row r="189" spans="1:7" s="26" customFormat="1" ht="19.5">
      <c r="A189" s="99"/>
      <c r="B189" s="118" t="s">
        <v>109</v>
      </c>
      <c r="C189" s="119"/>
      <c r="D189" s="62">
        <f>SUM(D183:D188)</f>
        <v>37898.44</v>
      </c>
      <c r="G189" s="28"/>
    </row>
    <row r="190" spans="1:7" s="26" customFormat="1" ht="23.25" customHeight="1" hidden="1">
      <c r="A190" s="113" t="s">
        <v>134</v>
      </c>
      <c r="B190" s="94"/>
      <c r="C190" s="95"/>
      <c r="D190" s="29"/>
      <c r="G190" s="28"/>
    </row>
    <row r="191" spans="1:7" s="26" customFormat="1" ht="18.75" hidden="1">
      <c r="A191" s="114"/>
      <c r="B191" s="94"/>
      <c r="C191" s="95"/>
      <c r="D191" s="29"/>
      <c r="G191" s="28"/>
    </row>
    <row r="192" spans="1:4" s="26" customFormat="1" ht="22.5" customHeight="1" hidden="1">
      <c r="A192" s="114"/>
      <c r="B192" s="94"/>
      <c r="C192" s="95"/>
      <c r="D192" s="29"/>
    </row>
    <row r="193" spans="1:4" s="26" customFormat="1" ht="26.25" customHeight="1" hidden="1">
      <c r="A193" s="114"/>
      <c r="B193" s="94"/>
      <c r="C193" s="95"/>
      <c r="D193" s="29"/>
    </row>
    <row r="194" spans="1:4" s="26" customFormat="1" ht="36.75" customHeight="1" hidden="1">
      <c r="A194" s="114"/>
      <c r="B194" s="94"/>
      <c r="C194" s="95"/>
      <c r="D194" s="29"/>
    </row>
    <row r="195" spans="1:4" s="26" customFormat="1" ht="41.25" customHeight="1" hidden="1">
      <c r="A195" s="114"/>
      <c r="B195" s="94"/>
      <c r="C195" s="95"/>
      <c r="D195" s="29"/>
    </row>
    <row r="196" spans="1:4" s="26" customFormat="1" ht="37.5" customHeight="1" hidden="1">
      <c r="A196" s="114"/>
      <c r="B196" s="94"/>
      <c r="C196" s="95"/>
      <c r="D196" s="29"/>
    </row>
    <row r="197" spans="1:4" s="26" customFormat="1" ht="37.5" customHeight="1" hidden="1">
      <c r="A197" s="114"/>
      <c r="B197" s="94"/>
      <c r="C197" s="95"/>
      <c r="D197" s="29"/>
    </row>
    <row r="198" spans="1:4" s="26" customFormat="1" ht="37.5" customHeight="1" hidden="1">
      <c r="A198" s="114"/>
      <c r="B198" s="94"/>
      <c r="C198" s="95"/>
      <c r="D198" s="29"/>
    </row>
    <row r="199" spans="1:4" s="26" customFormat="1" ht="40.5" customHeight="1" hidden="1">
      <c r="A199" s="114"/>
      <c r="B199" s="94"/>
      <c r="C199" s="95"/>
      <c r="D199" s="29"/>
    </row>
    <row r="200" spans="1:4" s="26" customFormat="1" ht="23.25" customHeight="1" hidden="1">
      <c r="A200" s="114"/>
      <c r="B200" s="94"/>
      <c r="C200" s="95"/>
      <c r="D200" s="29"/>
    </row>
    <row r="201" spans="1:6" s="26" customFormat="1" ht="18" customHeight="1" hidden="1">
      <c r="A201" s="115"/>
      <c r="B201" s="118" t="s">
        <v>109</v>
      </c>
      <c r="C201" s="119"/>
      <c r="D201" s="62">
        <f>SUM(D190:D200)</f>
        <v>0</v>
      </c>
      <c r="F201" s="28"/>
    </row>
    <row r="202" spans="1:4" s="26" customFormat="1" ht="26.25" customHeight="1" hidden="1">
      <c r="A202" s="99" t="s">
        <v>31</v>
      </c>
      <c r="B202" s="94"/>
      <c r="C202" s="95"/>
      <c r="D202" s="29"/>
    </row>
    <row r="203" spans="1:4" s="26" customFormat="1" ht="26.25" customHeight="1" hidden="1">
      <c r="A203" s="99"/>
      <c r="B203" s="120"/>
      <c r="C203" s="121"/>
      <c r="D203" s="29"/>
    </row>
    <row r="204" spans="1:4" s="26" customFormat="1" ht="24" customHeight="1" hidden="1">
      <c r="A204" s="99"/>
      <c r="B204" s="94"/>
      <c r="C204" s="95"/>
      <c r="D204" s="29"/>
    </row>
    <row r="205" spans="1:4" s="26" customFormat="1" ht="24" customHeight="1" hidden="1">
      <c r="A205" s="99"/>
      <c r="B205" s="118" t="s">
        <v>109</v>
      </c>
      <c r="C205" s="119"/>
      <c r="D205" s="62">
        <f>D202+D203+D204</f>
        <v>0</v>
      </c>
    </row>
    <row r="206" spans="1:4" s="26" customFormat="1" ht="26.25" customHeight="1" hidden="1">
      <c r="A206" s="99" t="s">
        <v>182</v>
      </c>
      <c r="B206" s="116"/>
      <c r="C206" s="117"/>
      <c r="D206" s="43"/>
    </row>
    <row r="207" spans="1:4" s="26" customFormat="1" ht="26.25" customHeight="1" hidden="1">
      <c r="A207" s="99"/>
      <c r="B207" s="94"/>
      <c r="C207" s="95"/>
      <c r="D207" s="29"/>
    </row>
    <row r="208" spans="1:4" s="26" customFormat="1" ht="18.75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9.25" customHeight="1" hidden="1">
      <c r="A210" s="99"/>
      <c r="B210" s="94"/>
      <c r="C210" s="95"/>
      <c r="D210" s="29"/>
    </row>
    <row r="211" spans="1:4" s="26" customFormat="1" ht="27" customHeight="1" hidden="1">
      <c r="A211" s="99"/>
      <c r="B211" s="94"/>
      <c r="C211" s="95"/>
      <c r="D211" s="29"/>
    </row>
    <row r="212" spans="1:6" s="26" customFormat="1" ht="27" customHeight="1" hidden="1">
      <c r="A212" s="99"/>
      <c r="B212" s="118" t="s">
        <v>109</v>
      </c>
      <c r="C212" s="119"/>
      <c r="D212" s="62">
        <f>SUM(D206:D211)</f>
        <v>0</v>
      </c>
      <c r="F212" s="28"/>
    </row>
    <row r="213" spans="1:4" s="26" customFormat="1" ht="21" customHeight="1">
      <c r="A213" s="113" t="s">
        <v>238</v>
      </c>
      <c r="B213" s="94" t="s">
        <v>239</v>
      </c>
      <c r="C213" s="95"/>
      <c r="D213" s="65">
        <v>1140</v>
      </c>
    </row>
    <row r="214" spans="1:4" s="26" customFormat="1" ht="39" customHeight="1">
      <c r="A214" s="114"/>
      <c r="B214" s="94" t="s">
        <v>240</v>
      </c>
      <c r="C214" s="95"/>
      <c r="D214" s="65">
        <v>628</v>
      </c>
    </row>
    <row r="215" spans="1:4" s="26" customFormat="1" ht="21" customHeight="1">
      <c r="A215" s="114"/>
      <c r="B215" s="94" t="s">
        <v>98</v>
      </c>
      <c r="C215" s="95"/>
      <c r="D215" s="29">
        <v>600</v>
      </c>
    </row>
    <row r="216" spans="1:4" s="26" customFormat="1" ht="49.5" customHeight="1">
      <c r="A216" s="114"/>
      <c r="B216" s="94" t="s">
        <v>241</v>
      </c>
      <c r="C216" s="95"/>
      <c r="D216" s="29">
        <v>99000</v>
      </c>
    </row>
    <row r="217" spans="1:4" s="26" customFormat="1" ht="19.5">
      <c r="A217" s="115"/>
      <c r="B217" s="118" t="s">
        <v>109</v>
      </c>
      <c r="C217" s="119"/>
      <c r="D217" s="62">
        <f>SUM(D213:D216)</f>
        <v>101368</v>
      </c>
    </row>
    <row r="218" spans="1:6" s="26" customFormat="1" ht="26.25" customHeight="1" hidden="1">
      <c r="A218" s="113" t="s">
        <v>18</v>
      </c>
      <c r="B218" s="94"/>
      <c r="C218" s="95"/>
      <c r="D218" s="29"/>
      <c r="F218" s="28"/>
    </row>
    <row r="219" spans="1:4" s="26" customFormat="1" ht="22.5" customHeight="1" hidden="1">
      <c r="A219" s="114"/>
      <c r="B219" s="94"/>
      <c r="C219" s="95"/>
      <c r="D219" s="29"/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24" customHeight="1" hidden="1">
      <c r="A221" s="114"/>
      <c r="B221" s="94"/>
      <c r="C221" s="95"/>
      <c r="D221" s="29"/>
    </row>
    <row r="222" spans="1:4" s="26" customFormat="1" ht="18.75" hidden="1">
      <c r="A222" s="114"/>
      <c r="B222" s="94"/>
      <c r="C222" s="95"/>
      <c r="D222" s="29"/>
    </row>
    <row r="223" spans="1:7" s="26" customFormat="1" ht="21.75" customHeight="1" hidden="1">
      <c r="A223" s="115"/>
      <c r="B223" s="118" t="s">
        <v>109</v>
      </c>
      <c r="C223" s="119"/>
      <c r="D223" s="62">
        <f>D219+D218+D220+D221+D222</f>
        <v>0</v>
      </c>
      <c r="G223" s="28"/>
    </row>
    <row r="224" spans="1:7" s="26" customFormat="1" ht="22.5" customHeight="1" hidden="1">
      <c r="A224" s="123" t="s">
        <v>31</v>
      </c>
      <c r="B224" s="94"/>
      <c r="C224" s="95"/>
      <c r="D224" s="65"/>
      <c r="G224" s="28"/>
    </row>
    <row r="225" spans="1:4" s="26" customFormat="1" ht="25.5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1" customHeight="1" hidden="1">
      <c r="A227" s="124"/>
      <c r="B227" s="126"/>
      <c r="C227" s="127"/>
      <c r="D227" s="65"/>
    </row>
    <row r="228" spans="1:4" s="26" customFormat="1" ht="22.5" customHeight="1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7"/>
      <c r="D229" s="65"/>
    </row>
    <row r="230" spans="1:4" s="26" customFormat="1" ht="18.75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7"/>
      <c r="D234" s="65"/>
    </row>
    <row r="235" spans="1:4" s="26" customFormat="1" ht="22.5" customHeight="1" hidden="1">
      <c r="A235" s="124"/>
      <c r="B235" s="126"/>
      <c r="C235" s="128"/>
      <c r="D235" s="65"/>
    </row>
    <row r="236" spans="1:4" s="26" customFormat="1" ht="19.5" hidden="1">
      <c r="A236" s="125"/>
      <c r="B236" s="129" t="s">
        <v>109</v>
      </c>
      <c r="C236" s="130"/>
      <c r="D236" s="69">
        <f>SUM(D224:D235)</f>
        <v>0</v>
      </c>
    </row>
    <row r="237" spans="1:4" s="26" customFormat="1" ht="18.75">
      <c r="A237" s="113" t="s">
        <v>30</v>
      </c>
      <c r="B237" s="94" t="s">
        <v>237</v>
      </c>
      <c r="C237" s="95"/>
      <c r="D237" s="29">
        <v>4920</v>
      </c>
    </row>
    <row r="238" spans="1:4" s="26" customFormat="1" ht="18.75" hidden="1">
      <c r="A238" s="114"/>
      <c r="B238" s="120"/>
      <c r="C238" s="121"/>
      <c r="D238" s="29"/>
    </row>
    <row r="239" spans="1:4" s="26" customFormat="1" ht="21" customHeight="1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18.75" hidden="1">
      <c r="A241" s="114"/>
      <c r="B241" s="94"/>
      <c r="C241" s="95"/>
      <c r="D241" s="29"/>
    </row>
    <row r="242" spans="1:4" s="26" customFormat="1" ht="21" customHeight="1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18" customHeight="1">
      <c r="A247" s="115"/>
      <c r="B247" s="118" t="s">
        <v>109</v>
      </c>
      <c r="C247" s="119"/>
      <c r="D247" s="62">
        <f>D237+D238+D239+D240+D241+D242+D243+D244+D245</f>
        <v>4920</v>
      </c>
    </row>
    <row r="248" spans="1:4" s="26" customFormat="1" ht="1.5" customHeight="1">
      <c r="A248" s="77" t="s">
        <v>137</v>
      </c>
      <c r="B248" s="120"/>
      <c r="C248" s="131"/>
      <c r="D248" s="29"/>
    </row>
    <row r="249" spans="1:4" s="26" customFormat="1" ht="18.75" customHeight="1" hidden="1">
      <c r="A249" s="114" t="s">
        <v>165</v>
      </c>
      <c r="B249" s="94"/>
      <c r="C249" s="95"/>
      <c r="D249" s="29"/>
    </row>
    <row r="250" spans="1:4" s="26" customFormat="1" ht="19.5" customHeight="1" hidden="1">
      <c r="A250" s="114"/>
      <c r="B250" s="120"/>
      <c r="C250" s="121"/>
      <c r="D250" s="65"/>
    </row>
    <row r="251" spans="1:4" s="26" customFormat="1" ht="36.7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8.75" customHeight="1" hidden="1">
      <c r="A257" s="115"/>
      <c r="B257" s="79" t="s">
        <v>109</v>
      </c>
      <c r="C257" s="80"/>
      <c r="D257" s="69">
        <f>SUM(D248:D256)</f>
        <v>0</v>
      </c>
    </row>
    <row r="258" spans="1:4" s="26" customFormat="1" ht="33" customHeight="1">
      <c r="A258" s="113" t="s">
        <v>12</v>
      </c>
      <c r="B258" s="94" t="s">
        <v>244</v>
      </c>
      <c r="C258" s="95"/>
      <c r="D258" s="29">
        <v>8300</v>
      </c>
    </row>
    <row r="259" spans="1:4" s="26" customFormat="1" ht="46.5" customHeight="1">
      <c r="A259" s="156"/>
      <c r="B259" s="94" t="s">
        <v>245</v>
      </c>
      <c r="C259" s="95"/>
      <c r="D259" s="29">
        <v>8890.68</v>
      </c>
    </row>
    <row r="260" spans="1:4" s="26" customFormat="1" ht="66.75" customHeight="1" hidden="1">
      <c r="A260" s="156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 hidden="1">
      <c r="A266" s="64"/>
      <c r="B266" s="94"/>
      <c r="C266" s="95"/>
      <c r="D266" s="29"/>
    </row>
    <row r="267" spans="1:4" s="26" customFormat="1" ht="18.75" customHeight="1">
      <c r="A267" s="41"/>
      <c r="B267" s="118" t="s">
        <v>109</v>
      </c>
      <c r="C267" s="119"/>
      <c r="D267" s="62">
        <f>SUM(D258:D266)</f>
        <v>17190.68</v>
      </c>
    </row>
    <row r="268" spans="1:4" s="26" customFormat="1" ht="1.5" customHeight="1" hidden="1">
      <c r="A268" s="140"/>
      <c r="B268" s="94"/>
      <c r="C268" s="95"/>
      <c r="D268" s="29"/>
    </row>
    <row r="269" spans="1:4" s="26" customFormat="1" ht="21.75" customHeight="1" hidden="1">
      <c r="A269" s="141"/>
      <c r="B269" s="94"/>
      <c r="C269" s="95"/>
      <c r="D269" s="29"/>
    </row>
    <row r="270" spans="1:4" s="26" customFormat="1" ht="21.75" customHeight="1" hidden="1">
      <c r="A270" s="142"/>
      <c r="B270" s="94"/>
      <c r="C270" s="95"/>
      <c r="D270" s="29"/>
    </row>
    <row r="271" spans="1:4" s="26" customFormat="1" ht="19.5" hidden="1">
      <c r="A271" s="21"/>
      <c r="B271" s="118" t="s">
        <v>109</v>
      </c>
      <c r="C271" s="119"/>
      <c r="D271" s="62">
        <f>SUM(D268:D270)</f>
        <v>0</v>
      </c>
    </row>
    <row r="272" spans="1:7" s="26" customFormat="1" ht="19.5" customHeight="1">
      <c r="A272" s="21"/>
      <c r="B272" s="132" t="s">
        <v>19</v>
      </c>
      <c r="C272" s="133"/>
      <c r="D272" s="24">
        <f>D157+D12</f>
        <v>262563.74</v>
      </c>
      <c r="E272" s="27"/>
      <c r="F272" s="28"/>
      <c r="G272" s="28"/>
    </row>
    <row r="273" spans="1:7" s="26" customFormat="1" ht="19.5" customHeight="1">
      <c r="A273" s="81"/>
      <c r="B273" s="134" t="s">
        <v>58</v>
      </c>
      <c r="C273" s="135"/>
      <c r="D273" s="71">
        <f>SUM(D274:D279)</f>
        <v>15303</v>
      </c>
      <c r="E273" s="27"/>
      <c r="G273" s="28"/>
    </row>
    <row r="274" spans="1:7" s="26" customFormat="1" ht="33.75" customHeight="1">
      <c r="A274" s="81" t="s">
        <v>14</v>
      </c>
      <c r="B274" s="126" t="s">
        <v>246</v>
      </c>
      <c r="C274" s="127"/>
      <c r="D274" s="65">
        <v>6828</v>
      </c>
      <c r="E274" s="27"/>
      <c r="G274" s="28"/>
    </row>
    <row r="275" spans="1:5" s="26" customFormat="1" ht="18.75">
      <c r="A275" s="81" t="s">
        <v>59</v>
      </c>
      <c r="B275" s="126" t="s">
        <v>247</v>
      </c>
      <c r="C275" s="127"/>
      <c r="D275" s="65">
        <v>8475</v>
      </c>
      <c r="E275" s="27"/>
    </row>
    <row r="276" spans="1:5" s="26" customFormat="1" ht="18.75" customHeight="1" hidden="1">
      <c r="A276" s="136"/>
      <c r="B276" s="126"/>
      <c r="C276" s="127"/>
      <c r="D276" s="65"/>
      <c r="E276" s="76"/>
    </row>
    <row r="277" spans="1:5" s="26" customFormat="1" ht="18.75" customHeight="1" hidden="1">
      <c r="A277" s="137"/>
      <c r="B277" s="126"/>
      <c r="C277" s="127"/>
      <c r="D277" s="65"/>
      <c r="E277" s="76"/>
    </row>
    <row r="278" spans="1:4" s="26" customFormat="1" ht="18.75" hidden="1">
      <c r="A278" s="81"/>
      <c r="B278" s="126"/>
      <c r="C278" s="127"/>
      <c r="D278" s="65"/>
    </row>
    <row r="279" spans="1:4" s="26" customFormat="1" ht="18.75" customHeight="1" hidden="1">
      <c r="A279" s="60"/>
      <c r="B279" s="94"/>
      <c r="C279" s="143"/>
      <c r="D279" s="29"/>
    </row>
    <row r="280" spans="1:7" s="26" customFormat="1" ht="21" customHeight="1">
      <c r="A280" s="52"/>
      <c r="B280" s="144" t="s">
        <v>120</v>
      </c>
      <c r="C280" s="145"/>
      <c r="D280" s="24">
        <f>D272+D273</f>
        <v>277866.74</v>
      </c>
      <c r="F280" s="28"/>
      <c r="G280" s="28"/>
    </row>
    <row r="281" spans="1:4" s="26" customFormat="1" ht="18.75" customHeight="1" hidden="1">
      <c r="A281" s="52"/>
      <c r="B281" s="94"/>
      <c r="C281" s="95"/>
      <c r="D281" s="29"/>
    </row>
    <row r="282" spans="1:4" s="26" customFormat="1" ht="18.75" customHeight="1" hidden="1">
      <c r="A282" s="52"/>
      <c r="B282" s="94"/>
      <c r="C282" s="95"/>
      <c r="D282" s="29"/>
    </row>
    <row r="283" spans="1:4" s="68" customFormat="1" ht="21" customHeight="1">
      <c r="A283" s="66"/>
      <c r="B283" s="146" t="s">
        <v>230</v>
      </c>
      <c r="C283" s="147"/>
      <c r="D283" s="67">
        <f>D10-D272-D273</f>
        <v>2542903.63</v>
      </c>
    </row>
    <row r="284" spans="1:4" s="26" customFormat="1" ht="21" customHeight="1" hidden="1">
      <c r="A284" s="52"/>
      <c r="B284" s="94"/>
      <c r="C284" s="95"/>
      <c r="D284" s="29"/>
    </row>
    <row r="285" spans="1:5" s="26" customFormat="1" ht="23.25" customHeight="1" hidden="1">
      <c r="A285" s="52"/>
      <c r="B285" s="149" t="s">
        <v>88</v>
      </c>
      <c r="C285" s="149"/>
      <c r="D285" s="24">
        <f>D284+D287+D288+D289+D290+D292+D294+D295</f>
        <v>0</v>
      </c>
      <c r="E285" s="27"/>
    </row>
    <row r="286" spans="1:5" s="26" customFormat="1" ht="0.75" customHeight="1">
      <c r="A286" s="52"/>
      <c r="B286" s="94" t="s">
        <v>96</v>
      </c>
      <c r="C286" s="95"/>
      <c r="D286" s="29"/>
      <c r="E286" s="27"/>
    </row>
    <row r="287" spans="1:5" s="26" customFormat="1" ht="30" customHeight="1" hidden="1">
      <c r="A287" s="77" t="s">
        <v>64</v>
      </c>
      <c r="B287" s="94"/>
      <c r="C287" s="95"/>
      <c r="D287" s="75"/>
      <c r="E287" s="27"/>
    </row>
    <row r="288" spans="1:5" s="26" customFormat="1" ht="21" customHeight="1" hidden="1">
      <c r="A288" s="41"/>
      <c r="B288" s="148"/>
      <c r="C288" s="148"/>
      <c r="D288" s="29"/>
      <c r="E288" s="27"/>
    </row>
    <row r="289" spans="1:5" s="26" customFormat="1" ht="15.75" customHeight="1" hidden="1">
      <c r="A289" s="140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1"/>
      <c r="B291" s="94"/>
      <c r="C291" s="95"/>
      <c r="D291" s="29"/>
      <c r="E291" s="27"/>
    </row>
    <row r="292" spans="1:5" s="26" customFormat="1" ht="15.75" customHeight="1" hidden="1">
      <c r="A292" s="142"/>
      <c r="B292" s="22"/>
      <c r="C292" s="22"/>
      <c r="D292" s="29"/>
      <c r="E292" s="27"/>
    </row>
    <row r="293" spans="1:5" s="26" customFormat="1" ht="15.75" customHeight="1" hidden="1">
      <c r="A293" s="22"/>
      <c r="D293" s="31"/>
      <c r="E293" s="27"/>
    </row>
    <row r="294" spans="1:4" ht="15.75" customHeight="1" hidden="1">
      <c r="A294" s="74"/>
      <c r="B294" s="148"/>
      <c r="C294" s="148"/>
      <c r="D294" s="75"/>
    </row>
    <row r="295" spans="1:4" ht="15.75" customHeight="1" hidden="1">
      <c r="A295" s="21"/>
      <c r="B295" s="94"/>
      <c r="C295" s="95"/>
      <c r="D295" s="75"/>
    </row>
    <row r="296" spans="1:8" s="30" customFormat="1" ht="18.75">
      <c r="A296" s="74"/>
      <c r="B296" s="106"/>
      <c r="C296" s="106"/>
      <c r="D296" s="75"/>
      <c r="F296" s="22"/>
      <c r="G296" s="22"/>
      <c r="H296" s="22"/>
    </row>
  </sheetData>
  <sheetProtection/>
  <mergeCells count="19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A213:A217"/>
    <mergeCell ref="B213:C213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23:C223"/>
    <mergeCell ref="A224:A236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A237:A247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7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8:A260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68:A270"/>
    <mergeCell ref="B268:C268"/>
    <mergeCell ref="B269:C269"/>
    <mergeCell ref="B270:C270"/>
    <mergeCell ref="B271:C271"/>
    <mergeCell ref="B273:C273"/>
    <mergeCell ref="B274:C274"/>
    <mergeCell ref="B275:C275"/>
    <mergeCell ref="A276:A277"/>
    <mergeCell ref="B276:C276"/>
    <mergeCell ref="B277:C277"/>
    <mergeCell ref="A289:A292"/>
    <mergeCell ref="B289:C289"/>
    <mergeCell ref="B290:C290"/>
    <mergeCell ref="B291:C291"/>
    <mergeCell ref="B278:C278"/>
    <mergeCell ref="B279:C279"/>
    <mergeCell ref="B280:C280"/>
    <mergeCell ref="B281:C281"/>
    <mergeCell ref="B282:C282"/>
    <mergeCell ref="B283:C283"/>
    <mergeCell ref="B294:C294"/>
    <mergeCell ref="B295:C295"/>
    <mergeCell ref="B296:C296"/>
    <mergeCell ref="B214:C214"/>
    <mergeCell ref="B284:C284"/>
    <mergeCell ref="B285:C285"/>
    <mergeCell ref="B286:C286"/>
    <mergeCell ref="B287:C287"/>
    <mergeCell ref="B288:C288"/>
    <mergeCell ref="B272:C272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217</v>
      </c>
      <c r="B1" s="96"/>
      <c r="C1" s="96"/>
      <c r="D1" s="96"/>
      <c r="E1" s="96"/>
    </row>
    <row r="2" spans="1:5" ht="26.25" customHeight="1" hidden="1">
      <c r="A2" s="97" t="s">
        <v>218</v>
      </c>
      <c r="B2" s="97"/>
      <c r="C2" s="97"/>
      <c r="D2" s="9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9" t="s">
        <v>219</v>
      </c>
      <c r="B4" s="99"/>
      <c r="C4" s="99"/>
      <c r="D4" s="78">
        <v>1057909.58</v>
      </c>
      <c r="E4" s="23"/>
    </row>
    <row r="5" spans="1:5" ht="23.25" customHeight="1">
      <c r="A5" s="99" t="s">
        <v>220</v>
      </c>
      <c r="B5" s="99"/>
      <c r="C5" s="99"/>
      <c r="D5" s="54">
        <f>D6+D7+D8+D9</f>
        <v>1312460.9299999997</v>
      </c>
      <c r="E5" s="23"/>
    </row>
    <row r="6" spans="1:5" ht="23.25" customHeight="1" hidden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1498901.14-186441.09</f>
        <v>1312460.0499999998</v>
      </c>
      <c r="E8" s="23"/>
    </row>
    <row r="9" spans="1:5" ht="22.5" customHeight="1">
      <c r="A9" s="104" t="s">
        <v>62</v>
      </c>
      <c r="B9" s="104"/>
      <c r="C9" s="104"/>
      <c r="D9" s="35">
        <v>0.88</v>
      </c>
      <c r="E9" s="23"/>
    </row>
    <row r="10" spans="1:5" ht="23.25" customHeight="1">
      <c r="A10" s="99" t="s">
        <v>221</v>
      </c>
      <c r="B10" s="99"/>
      <c r="C10" s="99"/>
      <c r="D10" s="54">
        <f>D4+D5</f>
        <v>2370370.51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3761.8999999999996</v>
      </c>
      <c r="E12" s="24"/>
      <c r="F12" s="63"/>
    </row>
    <row r="13" spans="1:5" s="25" customFormat="1" ht="33.75" customHeight="1">
      <c r="A13" s="52" t="s">
        <v>55</v>
      </c>
      <c r="B13" s="106"/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3761.8999999999996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643.38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f>80.42</f>
        <v>80.42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>
      <c r="A82" s="57"/>
      <c r="B82" s="50"/>
      <c r="C82" s="50" t="s">
        <v>31</v>
      </c>
      <c r="D82" s="46">
        <v>321.69</v>
      </c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>
      <c r="A90" s="57"/>
      <c r="B90" s="50"/>
      <c r="C90" s="50" t="s">
        <v>0</v>
      </c>
      <c r="D90" s="46">
        <v>241.27</v>
      </c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1840.7199999999998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f>677.92</f>
        <v>677.92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>
      <c r="A110" s="57"/>
      <c r="B110" s="58"/>
      <c r="C110" s="50" t="s">
        <v>77</v>
      </c>
      <c r="D110" s="46">
        <v>1162.8</v>
      </c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1277.8</v>
      </c>
      <c r="E132" s="32"/>
      <c r="G132" s="37"/>
    </row>
    <row r="133" spans="1:5" s="25" customFormat="1" ht="18.75" customHeight="1">
      <c r="A133" s="57"/>
      <c r="B133" s="50"/>
      <c r="C133" s="50" t="s">
        <v>73</v>
      </c>
      <c r="D133" s="46">
        <v>654.66</v>
      </c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>
      <c r="A140" s="57"/>
      <c r="B140" s="50"/>
      <c r="C140" s="50" t="s">
        <v>64</v>
      </c>
      <c r="D140" s="46">
        <v>623.14</v>
      </c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20.2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D161+D173+D182+D189+D216+D222+D235+D256+D212+D261+D270+D201+D205+D246+D266</f>
        <v>817931.4</v>
      </c>
      <c r="E157" s="24"/>
      <c r="F157" s="63"/>
    </row>
    <row r="158" spans="1:6" s="25" customFormat="1" ht="21" customHeight="1" hidden="1">
      <c r="A158" s="113" t="s">
        <v>15</v>
      </c>
      <c r="B158" s="94"/>
      <c r="C158" s="95"/>
      <c r="D158" s="42"/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 hidden="1">
      <c r="A161" s="115"/>
      <c r="B161" s="118" t="s">
        <v>109</v>
      </c>
      <c r="C161" s="119"/>
      <c r="D161" s="61">
        <f>D160+D158+D159</f>
        <v>0</v>
      </c>
      <c r="E161" s="59"/>
    </row>
    <row r="162" spans="1:4" s="26" customFormat="1" ht="22.5" customHeight="1">
      <c r="A162" s="99" t="s">
        <v>64</v>
      </c>
      <c r="B162" s="94" t="s">
        <v>223</v>
      </c>
      <c r="C162" s="95"/>
      <c r="D162" s="29">
        <v>350</v>
      </c>
    </row>
    <row r="163" spans="1:4" s="26" customFormat="1" ht="20.25" customHeight="1">
      <c r="A163" s="99"/>
      <c r="B163" s="94" t="s">
        <v>149</v>
      </c>
      <c r="C163" s="95"/>
      <c r="D163" s="29">
        <v>250</v>
      </c>
    </row>
    <row r="164" spans="1:4" s="26" customFormat="1" ht="24" customHeight="1">
      <c r="A164" s="99"/>
      <c r="B164" s="94" t="s">
        <v>224</v>
      </c>
      <c r="C164" s="95"/>
      <c r="D164" s="29">
        <v>9613</v>
      </c>
    </row>
    <row r="165" spans="1:4" s="26" customFormat="1" ht="21" customHeight="1" hidden="1">
      <c r="A165" s="99"/>
      <c r="B165" s="94"/>
      <c r="C165" s="95"/>
      <c r="D165" s="29"/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10213</v>
      </c>
      <c r="F173" s="28"/>
      <c r="H173" s="28"/>
    </row>
    <row r="174" spans="1:4" s="26" customFormat="1" ht="22.5" customHeight="1">
      <c r="A174" s="113" t="s">
        <v>60</v>
      </c>
      <c r="B174" s="94" t="s">
        <v>222</v>
      </c>
      <c r="C174" s="95"/>
      <c r="D174" s="29">
        <v>37395</v>
      </c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>
      <c r="A182" s="115"/>
      <c r="B182" s="118" t="s">
        <v>109</v>
      </c>
      <c r="C182" s="119"/>
      <c r="D182" s="62">
        <f>SUM(D174:D181)</f>
        <v>37395</v>
      </c>
      <c r="F182" s="28"/>
    </row>
    <row r="183" spans="1:4" s="26" customFormat="1" ht="24.75" customHeight="1" hidden="1">
      <c r="A183" s="99" t="s">
        <v>69</v>
      </c>
      <c r="B183" s="94"/>
      <c r="C183" s="95"/>
      <c r="D183" s="29"/>
    </row>
    <row r="184" spans="1:4" s="26" customFormat="1" ht="22.5" customHeight="1" hidden="1">
      <c r="A184" s="99"/>
      <c r="B184" s="94"/>
      <c r="C184" s="95"/>
      <c r="D184" s="29"/>
    </row>
    <row r="185" spans="1:4" s="26" customFormat="1" ht="22.5" customHeight="1" hidden="1">
      <c r="A185" s="99"/>
      <c r="B185" s="94"/>
      <c r="C185" s="95"/>
      <c r="D185" s="29"/>
    </row>
    <row r="186" spans="1:4" s="26" customFormat="1" ht="22.5" customHeight="1" hidden="1">
      <c r="A186" s="99"/>
      <c r="B186" s="94"/>
      <c r="C186" s="95"/>
      <c r="D186" s="29"/>
    </row>
    <row r="187" spans="1:4" s="26" customFormat="1" ht="18.75" hidden="1">
      <c r="A187" s="99"/>
      <c r="B187" s="94"/>
      <c r="C187" s="95"/>
      <c r="D187" s="29"/>
    </row>
    <row r="188" spans="1:4" s="26" customFormat="1" ht="51" customHeight="1" hidden="1">
      <c r="A188" s="99"/>
      <c r="B188" s="94"/>
      <c r="C188" s="95"/>
      <c r="D188" s="29"/>
    </row>
    <row r="189" spans="1:7" s="26" customFormat="1" ht="19.5" hidden="1">
      <c r="A189" s="99"/>
      <c r="B189" s="118" t="s">
        <v>109</v>
      </c>
      <c r="C189" s="119"/>
      <c r="D189" s="62">
        <f>SUM(D183:D188)</f>
        <v>0</v>
      </c>
      <c r="G189" s="28"/>
    </row>
    <row r="190" spans="1:7" s="26" customFormat="1" ht="23.25" customHeight="1">
      <c r="A190" s="113" t="s">
        <v>134</v>
      </c>
      <c r="B190" s="94" t="s">
        <v>222</v>
      </c>
      <c r="C190" s="95"/>
      <c r="D190" s="29">
        <v>24930</v>
      </c>
      <c r="G190" s="28"/>
    </row>
    <row r="191" spans="1:7" s="26" customFormat="1" ht="18.75">
      <c r="A191" s="114"/>
      <c r="B191" s="94" t="s">
        <v>95</v>
      </c>
      <c r="C191" s="95"/>
      <c r="D191" s="29">
        <f>2200+3700</f>
        <v>5900</v>
      </c>
      <c r="G191" s="28"/>
    </row>
    <row r="192" spans="1:4" s="26" customFormat="1" ht="22.5" customHeight="1">
      <c r="A192" s="114"/>
      <c r="B192" s="94" t="s">
        <v>121</v>
      </c>
      <c r="C192" s="95"/>
      <c r="D192" s="29">
        <f>1700+2000</f>
        <v>3700</v>
      </c>
    </row>
    <row r="193" spans="1:4" s="26" customFormat="1" ht="26.25" customHeight="1">
      <c r="A193" s="114"/>
      <c r="B193" s="94" t="s">
        <v>102</v>
      </c>
      <c r="C193" s="95"/>
      <c r="D193" s="29">
        <v>510</v>
      </c>
    </row>
    <row r="194" spans="1:4" s="26" customFormat="1" ht="36.75" customHeight="1" hidden="1">
      <c r="A194" s="114"/>
      <c r="B194" s="94"/>
      <c r="C194" s="95"/>
      <c r="D194" s="29"/>
    </row>
    <row r="195" spans="1:4" s="26" customFormat="1" ht="41.25" customHeight="1" hidden="1">
      <c r="A195" s="114"/>
      <c r="B195" s="94"/>
      <c r="C195" s="95"/>
      <c r="D195" s="29"/>
    </row>
    <row r="196" spans="1:4" s="26" customFormat="1" ht="37.5" customHeight="1" hidden="1">
      <c r="A196" s="114"/>
      <c r="B196" s="94"/>
      <c r="C196" s="95"/>
      <c r="D196" s="29"/>
    </row>
    <row r="197" spans="1:4" s="26" customFormat="1" ht="37.5" customHeight="1" hidden="1">
      <c r="A197" s="114"/>
      <c r="B197" s="94"/>
      <c r="C197" s="95"/>
      <c r="D197" s="29"/>
    </row>
    <row r="198" spans="1:4" s="26" customFormat="1" ht="37.5" customHeight="1" hidden="1">
      <c r="A198" s="114"/>
      <c r="B198" s="94"/>
      <c r="C198" s="95"/>
      <c r="D198" s="29"/>
    </row>
    <row r="199" spans="1:4" s="26" customFormat="1" ht="40.5" customHeight="1" hidden="1">
      <c r="A199" s="114"/>
      <c r="B199" s="94"/>
      <c r="C199" s="95"/>
      <c r="D199" s="29"/>
    </row>
    <row r="200" spans="1:4" s="26" customFormat="1" ht="23.25" customHeight="1" hidden="1">
      <c r="A200" s="114"/>
      <c r="B200" s="94"/>
      <c r="C200" s="95"/>
      <c r="D200" s="29"/>
    </row>
    <row r="201" spans="1:6" s="26" customFormat="1" ht="18" customHeight="1">
      <c r="A201" s="115"/>
      <c r="B201" s="118" t="s">
        <v>109</v>
      </c>
      <c r="C201" s="119"/>
      <c r="D201" s="62">
        <f>SUM(D190:D200)</f>
        <v>35040</v>
      </c>
      <c r="F201" s="28"/>
    </row>
    <row r="202" spans="1:4" s="26" customFormat="1" ht="26.25" customHeight="1" hidden="1">
      <c r="A202" s="99" t="s">
        <v>31</v>
      </c>
      <c r="B202" s="94"/>
      <c r="C202" s="95"/>
      <c r="D202" s="29"/>
    </row>
    <row r="203" spans="1:4" s="26" customFormat="1" ht="26.25" customHeight="1" hidden="1">
      <c r="A203" s="99"/>
      <c r="B203" s="120"/>
      <c r="C203" s="121"/>
      <c r="D203" s="29"/>
    </row>
    <row r="204" spans="1:4" s="26" customFormat="1" ht="24" customHeight="1" hidden="1">
      <c r="A204" s="99"/>
      <c r="B204" s="94"/>
      <c r="C204" s="95"/>
      <c r="D204" s="29"/>
    </row>
    <row r="205" spans="1:4" s="26" customFormat="1" ht="24" customHeight="1" hidden="1">
      <c r="A205" s="99"/>
      <c r="B205" s="118" t="s">
        <v>109</v>
      </c>
      <c r="C205" s="119"/>
      <c r="D205" s="62">
        <f>D202+D203+D204</f>
        <v>0</v>
      </c>
    </row>
    <row r="206" spans="1:4" s="26" customFormat="1" ht="26.25" customHeight="1" hidden="1">
      <c r="A206" s="99" t="s">
        <v>182</v>
      </c>
      <c r="B206" s="116"/>
      <c r="C206" s="117"/>
      <c r="D206" s="43"/>
    </row>
    <row r="207" spans="1:4" s="26" customFormat="1" ht="26.25" customHeight="1" hidden="1">
      <c r="A207" s="99"/>
      <c r="B207" s="94"/>
      <c r="C207" s="95"/>
      <c r="D207" s="29"/>
    </row>
    <row r="208" spans="1:4" s="26" customFormat="1" ht="18.75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9.25" customHeight="1" hidden="1">
      <c r="A210" s="99"/>
      <c r="B210" s="94"/>
      <c r="C210" s="95"/>
      <c r="D210" s="29"/>
    </row>
    <row r="211" spans="1:4" s="26" customFormat="1" ht="27" customHeight="1" hidden="1">
      <c r="A211" s="99"/>
      <c r="B211" s="94"/>
      <c r="C211" s="95"/>
      <c r="D211" s="29"/>
    </row>
    <row r="212" spans="1:6" s="26" customFormat="1" ht="27" customHeight="1" hidden="1">
      <c r="A212" s="99"/>
      <c r="B212" s="118" t="s">
        <v>109</v>
      </c>
      <c r="C212" s="119"/>
      <c r="D212" s="62">
        <f>SUM(D206:D211)</f>
        <v>0</v>
      </c>
      <c r="F212" s="28"/>
    </row>
    <row r="213" spans="1:4" s="26" customFormat="1" ht="21" customHeight="1">
      <c r="A213" s="113" t="s">
        <v>14</v>
      </c>
      <c r="B213" s="94" t="s">
        <v>225</v>
      </c>
      <c r="C213" s="95"/>
      <c r="D213" s="70">
        <v>1785</v>
      </c>
    </row>
    <row r="214" spans="1:4" s="26" customFormat="1" ht="21" customHeight="1" hidden="1">
      <c r="A214" s="114"/>
      <c r="B214" s="94"/>
      <c r="C214" s="95"/>
      <c r="D214" s="29"/>
    </row>
    <row r="215" spans="1:4" s="26" customFormat="1" ht="21" customHeight="1" hidden="1">
      <c r="A215" s="114"/>
      <c r="B215" s="94"/>
      <c r="C215" s="95"/>
      <c r="D215" s="29"/>
    </row>
    <row r="216" spans="1:4" s="26" customFormat="1" ht="19.5">
      <c r="A216" s="115"/>
      <c r="B216" s="118" t="s">
        <v>109</v>
      </c>
      <c r="C216" s="119"/>
      <c r="D216" s="62">
        <f>SUM(D213:D215)</f>
        <v>1785</v>
      </c>
    </row>
    <row r="217" spans="1:6" s="26" customFormat="1" ht="26.25" customHeight="1" hidden="1">
      <c r="A217" s="113" t="s">
        <v>18</v>
      </c>
      <c r="B217" s="94"/>
      <c r="C217" s="95"/>
      <c r="D217" s="29"/>
      <c r="F217" s="28"/>
    </row>
    <row r="218" spans="1:4" s="26" customFormat="1" ht="22.5" customHeight="1" hidden="1">
      <c r="A218" s="114"/>
      <c r="B218" s="94"/>
      <c r="C218" s="95"/>
      <c r="D218" s="29"/>
    </row>
    <row r="219" spans="1:4" s="26" customFormat="1" ht="24" customHeight="1">
      <c r="A219" s="114"/>
      <c r="B219" s="94" t="s">
        <v>226</v>
      </c>
      <c r="C219" s="95"/>
      <c r="D219" s="29">
        <v>650</v>
      </c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18.75" hidden="1">
      <c r="A221" s="114"/>
      <c r="B221" s="94"/>
      <c r="C221" s="95"/>
      <c r="D221" s="29"/>
    </row>
    <row r="222" spans="1:7" s="26" customFormat="1" ht="21.75" customHeight="1">
      <c r="A222" s="115"/>
      <c r="B222" s="118" t="s">
        <v>109</v>
      </c>
      <c r="C222" s="119"/>
      <c r="D222" s="62">
        <f>D218+D217+D219+D220+D221</f>
        <v>650</v>
      </c>
      <c r="G222" s="28"/>
    </row>
    <row r="223" spans="1:7" s="26" customFormat="1" ht="22.5" customHeight="1" hidden="1">
      <c r="A223" s="123" t="s">
        <v>31</v>
      </c>
      <c r="B223" s="94"/>
      <c r="C223" s="95"/>
      <c r="D223" s="65"/>
      <c r="G223" s="28"/>
    </row>
    <row r="224" spans="1:4" s="26" customFormat="1" ht="25.5" customHeight="1" hidden="1">
      <c r="A224" s="124"/>
      <c r="B224" s="126"/>
      <c r="C224" s="127"/>
      <c r="D224" s="65"/>
    </row>
    <row r="225" spans="1:4" s="26" customFormat="1" ht="21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2.5" customHeight="1" hidden="1">
      <c r="A227" s="124"/>
      <c r="B227" s="126"/>
      <c r="C227" s="127"/>
      <c r="D227" s="65"/>
    </row>
    <row r="228" spans="1:4" s="26" customFormat="1" ht="18.75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8"/>
      <c r="D229" s="65"/>
    </row>
    <row r="230" spans="1:4" s="26" customFormat="1" ht="22.5" customHeight="1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7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19.5" hidden="1">
      <c r="A235" s="125"/>
      <c r="B235" s="129" t="s">
        <v>109</v>
      </c>
      <c r="C235" s="130"/>
      <c r="D235" s="69">
        <f>SUM(D223:D234)</f>
        <v>0</v>
      </c>
    </row>
    <row r="236" spans="1:4" s="26" customFormat="1" ht="18.75" hidden="1">
      <c r="A236" s="113" t="s">
        <v>30</v>
      </c>
      <c r="B236" s="94"/>
      <c r="C236" s="95"/>
      <c r="D236" s="29"/>
    </row>
    <row r="237" spans="1:4" s="26" customFormat="1" ht="18.75" hidden="1">
      <c r="A237" s="114"/>
      <c r="B237" s="120"/>
      <c r="C237" s="121"/>
      <c r="D237" s="29"/>
    </row>
    <row r="238" spans="1:4" s="26" customFormat="1" ht="21" customHeight="1" hidden="1">
      <c r="A238" s="114"/>
      <c r="B238" s="94"/>
      <c r="C238" s="95"/>
      <c r="D238" s="29"/>
    </row>
    <row r="239" spans="1:4" s="26" customFormat="1" ht="18.75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21" customHeight="1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18" customHeight="1" hidden="1">
      <c r="A246" s="115"/>
      <c r="B246" s="118" t="s">
        <v>109</v>
      </c>
      <c r="C246" s="119"/>
      <c r="D246" s="62">
        <f>D236+D237+D238+D239+D240+D241+D242+D243+D244</f>
        <v>0</v>
      </c>
    </row>
    <row r="247" spans="1:4" s="26" customFormat="1" ht="1.5" customHeight="1" hidden="1">
      <c r="A247" s="77" t="s">
        <v>137</v>
      </c>
      <c r="B247" s="120"/>
      <c r="C247" s="131"/>
      <c r="D247" s="29"/>
    </row>
    <row r="248" spans="1:4" s="26" customFormat="1" ht="18.75" customHeight="1" hidden="1">
      <c r="A248" s="114" t="s">
        <v>165</v>
      </c>
      <c r="B248" s="94"/>
      <c r="C248" s="95"/>
      <c r="D248" s="29"/>
    </row>
    <row r="249" spans="1:4" s="26" customFormat="1" ht="19.5" customHeight="1" hidden="1">
      <c r="A249" s="114"/>
      <c r="B249" s="120"/>
      <c r="C249" s="121"/>
      <c r="D249" s="65"/>
    </row>
    <row r="250" spans="1:4" s="26" customFormat="1" ht="36.75" customHeight="1" hidden="1">
      <c r="A250" s="114"/>
      <c r="B250" s="126"/>
      <c r="C250" s="127"/>
      <c r="D250" s="65"/>
    </row>
    <row r="251" spans="1:4" s="26" customFormat="1" ht="19.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8.75" customHeight="1" hidden="1">
      <c r="A256" s="115"/>
      <c r="B256" s="79" t="s">
        <v>109</v>
      </c>
      <c r="C256" s="80"/>
      <c r="D256" s="69">
        <f>SUM(D247:D255)</f>
        <v>0</v>
      </c>
    </row>
    <row r="257" spans="1:4" s="26" customFormat="1" ht="33" customHeight="1">
      <c r="A257" s="113" t="s">
        <v>12</v>
      </c>
      <c r="B257" s="94" t="s">
        <v>227</v>
      </c>
      <c r="C257" s="95"/>
      <c r="D257" s="29">
        <v>310003.53</v>
      </c>
    </row>
    <row r="258" spans="1:4" s="26" customFormat="1" ht="46.5" customHeight="1">
      <c r="A258" s="156"/>
      <c r="B258" s="94" t="s">
        <v>228</v>
      </c>
      <c r="C258" s="95"/>
      <c r="D258" s="29">
        <v>47826.87</v>
      </c>
    </row>
    <row r="259" spans="1:4" s="26" customFormat="1" ht="66.75" customHeight="1">
      <c r="A259" s="156"/>
      <c r="B259" s="94" t="s">
        <v>229</v>
      </c>
      <c r="C259" s="95"/>
      <c r="D259" s="29">
        <v>375018</v>
      </c>
    </row>
    <row r="260" spans="1:4" s="26" customFormat="1" ht="18.75" customHeight="1" hidden="1">
      <c r="A260" s="64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>
      <c r="A266" s="41"/>
      <c r="B266" s="118" t="s">
        <v>109</v>
      </c>
      <c r="C266" s="119"/>
      <c r="D266" s="62">
        <f>SUM(D257:D265)</f>
        <v>732848.4</v>
      </c>
    </row>
    <row r="267" spans="1:4" s="26" customFormat="1" ht="1.5" customHeight="1">
      <c r="A267" s="140"/>
      <c r="B267" s="94"/>
      <c r="C267" s="95"/>
      <c r="D267" s="29"/>
    </row>
    <row r="268" spans="1:4" s="26" customFormat="1" ht="21.75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>
      <c r="A270" s="21"/>
      <c r="B270" s="118" t="s">
        <v>109</v>
      </c>
      <c r="C270" s="119"/>
      <c r="D270" s="62">
        <f>SUM(D267:D269)</f>
        <v>0</v>
      </c>
    </row>
    <row r="271" spans="1:7" s="26" customFormat="1" ht="19.5" customHeight="1">
      <c r="A271" s="21"/>
      <c r="B271" s="132" t="s">
        <v>19</v>
      </c>
      <c r="C271" s="133"/>
      <c r="D271" s="24">
        <f>D157+D12</f>
        <v>821693.3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0</v>
      </c>
      <c r="E272" s="27"/>
      <c r="G272" s="28"/>
    </row>
    <row r="273" spans="1:7" s="26" customFormat="1" ht="48" customHeight="1" hidden="1">
      <c r="A273" s="81" t="s">
        <v>106</v>
      </c>
      <c r="B273" s="126"/>
      <c r="C273" s="127"/>
      <c r="D273" s="65"/>
      <c r="E273" s="27"/>
      <c r="G273" s="28"/>
    </row>
    <row r="274" spans="1:5" s="26" customFormat="1" ht="18.75" hidden="1">
      <c r="A274" s="81"/>
      <c r="B274" s="126"/>
      <c r="C274" s="127"/>
      <c r="D274" s="65"/>
      <c r="E274" s="27"/>
    </row>
    <row r="275" spans="1:5" s="26" customFormat="1" ht="18.75" customHeight="1" hidden="1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821693.3</v>
      </c>
      <c r="F279" s="28"/>
      <c r="G279" s="28"/>
    </row>
    <row r="280" spans="1:4" s="26" customFormat="1" ht="18.75" customHeight="1" hidden="1">
      <c r="A280" s="52"/>
      <c r="B280" s="94"/>
      <c r="C280" s="95"/>
      <c r="D280" s="29"/>
    </row>
    <row r="281" spans="1:4" s="26" customFormat="1" ht="18.75" customHeight="1" hidden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1548677.2099999997</v>
      </c>
    </row>
    <row r="283" spans="1:4" s="26" customFormat="1" ht="21" customHeight="1" hidden="1">
      <c r="A283" s="52"/>
      <c r="B283" s="94"/>
      <c r="C283" s="95"/>
      <c r="D283" s="29"/>
    </row>
    <row r="284" spans="1:5" s="26" customFormat="1" ht="23.25" customHeight="1" hidden="1">
      <c r="A284" s="52"/>
      <c r="B284" s="149" t="s">
        <v>88</v>
      </c>
      <c r="C284" s="149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30" customHeight="1" hidden="1">
      <c r="A286" s="77" t="s">
        <v>64</v>
      </c>
      <c r="B286" s="94"/>
      <c r="C286" s="95"/>
      <c r="D286" s="75"/>
      <c r="E286" s="27"/>
    </row>
    <row r="287" spans="1:5" s="26" customFormat="1" ht="21" customHeight="1" hidden="1">
      <c r="A287" s="41"/>
      <c r="B287" s="148"/>
      <c r="C287" s="148"/>
      <c r="D287" s="29"/>
      <c r="E287" s="27"/>
    </row>
    <row r="288" spans="1:5" s="26" customFormat="1" ht="15.75" customHeight="1" hidden="1">
      <c r="A288" s="140"/>
      <c r="B288" s="94"/>
      <c r="C288" s="95"/>
      <c r="D288" s="29"/>
      <c r="E288" s="27"/>
    </row>
    <row r="289" spans="1:5" s="26" customFormat="1" ht="15.75" customHeight="1" hidden="1">
      <c r="A289" s="141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2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4"/>
      <c r="B293" s="148"/>
      <c r="C293" s="148"/>
      <c r="D293" s="75"/>
    </row>
    <row r="294" spans="1:4" ht="15.75" customHeight="1" hidden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B293:C293"/>
    <mergeCell ref="B294:C294"/>
    <mergeCell ref="B295:C295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A275:A276"/>
    <mergeCell ref="B275:C275"/>
    <mergeCell ref="B276:C276"/>
    <mergeCell ref="B266:C266"/>
    <mergeCell ref="A267:A269"/>
    <mergeCell ref="B267:C267"/>
    <mergeCell ref="B268:C268"/>
    <mergeCell ref="B269:C269"/>
    <mergeCell ref="B270:C270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7:C257"/>
    <mergeCell ref="B258:C258"/>
    <mergeCell ref="B259:C259"/>
    <mergeCell ref="A257:A259"/>
    <mergeCell ref="B245:C245"/>
    <mergeCell ref="B246:C246"/>
    <mergeCell ref="B247:C247"/>
    <mergeCell ref="A248:A256"/>
    <mergeCell ref="B248:C248"/>
    <mergeCell ref="B249:C249"/>
    <mergeCell ref="B250:C250"/>
    <mergeCell ref="B251:C251"/>
    <mergeCell ref="B252:C252"/>
    <mergeCell ref="B253:C253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30:C230"/>
    <mergeCell ref="B231:C231"/>
    <mergeCell ref="B232:C232"/>
    <mergeCell ref="B233:C233"/>
    <mergeCell ref="B234:C234"/>
    <mergeCell ref="B235:C235"/>
    <mergeCell ref="B221:C221"/>
    <mergeCell ref="B222:C222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72" r:id="rId1"/>
  <rowBreaks count="1" manualBreakCount="1">
    <brk id="256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1">
      <selection activeCell="A100" sqref="A100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196</v>
      </c>
      <c r="B1" s="96"/>
      <c r="C1" s="96"/>
      <c r="D1" s="96"/>
      <c r="E1" s="96"/>
    </row>
    <row r="2" spans="1:5" ht="26.25" customHeight="1" hidden="1">
      <c r="A2" s="97" t="s">
        <v>200</v>
      </c>
      <c r="B2" s="97"/>
      <c r="C2" s="97"/>
      <c r="D2" s="9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9" t="s">
        <v>197</v>
      </c>
      <c r="B4" s="99"/>
      <c r="C4" s="99"/>
      <c r="D4" s="78">
        <v>925922.45</v>
      </c>
      <c r="E4" s="23"/>
    </row>
    <row r="5" spans="1:5" ht="23.25" customHeight="1">
      <c r="A5" s="99" t="s">
        <v>198</v>
      </c>
      <c r="B5" s="99"/>
      <c r="C5" s="99"/>
      <c r="D5" s="54">
        <f>D6+D7+D8+D9</f>
        <v>2240120.6399999997</v>
      </c>
      <c r="E5" s="23"/>
    </row>
    <row r="6" spans="1:5" ht="23.25" customHeight="1" hidden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>
        <v>1100000</v>
      </c>
      <c r="E7" s="23"/>
    </row>
    <row r="8" spans="1:5" ht="30" customHeight="1">
      <c r="A8" s="103" t="s">
        <v>61</v>
      </c>
      <c r="B8" s="103"/>
      <c r="C8" s="103"/>
      <c r="D8" s="73">
        <f>932075.75+207979.68</f>
        <v>1140055.43</v>
      </c>
      <c r="E8" s="23"/>
    </row>
    <row r="9" spans="1:5" ht="22.5" customHeight="1">
      <c r="A9" s="104" t="s">
        <v>62</v>
      </c>
      <c r="B9" s="104"/>
      <c r="C9" s="104"/>
      <c r="D9" s="35">
        <v>65.21</v>
      </c>
      <c r="E9" s="23"/>
    </row>
    <row r="10" spans="1:5" ht="23.25" customHeight="1">
      <c r="A10" s="99" t="s">
        <v>199</v>
      </c>
      <c r="B10" s="99"/>
      <c r="C10" s="99"/>
      <c r="D10" s="54">
        <f>D4+D5</f>
        <v>3166043.09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2013137.97</v>
      </c>
      <c r="E12" s="24"/>
      <c r="F12" s="63"/>
    </row>
    <row r="13" spans="1:5" s="25" customFormat="1" ht="33.75" customHeight="1">
      <c r="A13" s="52" t="s">
        <v>55</v>
      </c>
      <c r="B13" s="106" t="s">
        <v>201</v>
      </c>
      <c r="C13" s="106"/>
      <c r="D13" s="39">
        <f>D14+D15+D16+D17+D18+D19+D20+D21+D22+D23+D24+D25+D26+D27+D28+D29+D30+D31+D32+D33</f>
        <v>1830376.5</v>
      </c>
      <c r="E13" s="24"/>
    </row>
    <row r="14" spans="1:5" s="25" customFormat="1" ht="21" customHeight="1">
      <c r="A14" s="57"/>
      <c r="B14" s="51"/>
      <c r="C14" s="50" t="s">
        <v>73</v>
      </c>
      <c r="D14" s="46">
        <v>1124241.66</v>
      </c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64</v>
      </c>
      <c r="D22" s="49">
        <f>733.82</f>
        <v>733.82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v>449650</v>
      </c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>
      <c r="A29" s="57"/>
      <c r="B29" s="51"/>
      <c r="C29" s="50" t="s">
        <v>76</v>
      </c>
      <c r="D29" s="49">
        <v>79082.97</v>
      </c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>
      <c r="A32" s="57"/>
      <c r="B32" s="51"/>
      <c r="C32" s="50" t="s">
        <v>0</v>
      </c>
      <c r="D32" s="47">
        <v>176668.05</v>
      </c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181519.23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603.18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f>603.18</f>
        <v>603.18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163538.63</v>
      </c>
      <c r="E92" s="32"/>
    </row>
    <row r="93" spans="1:5" s="25" customFormat="1" ht="27" customHeight="1">
      <c r="A93" s="57"/>
      <c r="B93" s="58"/>
      <c r="C93" s="50" t="s">
        <v>73</v>
      </c>
      <c r="D93" s="49">
        <v>5205.58</v>
      </c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>
      <c r="A96" s="57"/>
      <c r="B96" s="58"/>
      <c r="C96" s="50" t="s">
        <v>74</v>
      </c>
      <c r="D96" s="46">
        <v>4049.25</v>
      </c>
      <c r="E96" s="32"/>
    </row>
    <row r="97" spans="1:5" s="33" customFormat="1" ht="23.25" customHeight="1">
      <c r="A97" s="57"/>
      <c r="B97" s="58"/>
      <c r="C97" s="50" t="s">
        <v>63</v>
      </c>
      <c r="D97" s="46">
        <v>42712.12</v>
      </c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f>265+79932.8+29572.72+1009.41+670+121.75</f>
        <v>111571.68000000001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8099.98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>
      <c r="A121" s="57"/>
      <c r="B121" s="50"/>
      <c r="C121" s="50" t="s">
        <v>64</v>
      </c>
      <c r="D121" s="46">
        <f>8099.98</f>
        <v>8099.98</v>
      </c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9277.439999999999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>
      <c r="A137" s="57"/>
      <c r="B137" s="50"/>
      <c r="C137" s="50" t="s">
        <v>63</v>
      </c>
      <c r="D137" s="46">
        <v>8336.96</v>
      </c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>
      <c r="A140" s="57"/>
      <c r="B140" s="50"/>
      <c r="C140" s="50" t="s">
        <v>64</v>
      </c>
      <c r="D140" s="46">
        <f>624.64</f>
        <v>624.64</v>
      </c>
      <c r="E140" s="32"/>
    </row>
    <row r="141" spans="1:5" s="33" customFormat="1" ht="19.5" customHeight="1">
      <c r="A141" s="57"/>
      <c r="B141" s="50"/>
      <c r="C141" s="50" t="s">
        <v>18</v>
      </c>
      <c r="D141" s="46">
        <v>315.84</v>
      </c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 t="s">
        <v>211</v>
      </c>
      <c r="C153" s="117"/>
      <c r="D153" s="45">
        <v>1242.24</v>
      </c>
      <c r="E153" s="32"/>
    </row>
    <row r="154" spans="1:5" s="25" customFormat="1" ht="20.2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D161+D173+D182+D189+D216+D222+D235+D256+D212+D261+D270+D201+D205+D246+D266</f>
        <v>94995.54</v>
      </c>
      <c r="E157" s="24"/>
      <c r="F157" s="63"/>
    </row>
    <row r="158" spans="1:6" s="25" customFormat="1" ht="21" customHeight="1" hidden="1">
      <c r="A158" s="113" t="s">
        <v>15</v>
      </c>
      <c r="B158" s="94"/>
      <c r="C158" s="95"/>
      <c r="D158" s="42"/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 hidden="1">
      <c r="A161" s="115"/>
      <c r="B161" s="118" t="s">
        <v>109</v>
      </c>
      <c r="C161" s="119"/>
      <c r="D161" s="61">
        <f>D160+D158+D159</f>
        <v>0</v>
      </c>
      <c r="E161" s="59"/>
    </row>
    <row r="162" spans="1:4" s="26" customFormat="1" ht="22.5" customHeight="1">
      <c r="A162" s="99" t="s">
        <v>64</v>
      </c>
      <c r="B162" s="94" t="s">
        <v>215</v>
      </c>
      <c r="C162" s="95"/>
      <c r="D162" s="29">
        <v>2942.15</v>
      </c>
    </row>
    <row r="163" spans="1:4" s="26" customFormat="1" ht="20.25" customHeight="1">
      <c r="A163" s="99"/>
      <c r="B163" s="94" t="s">
        <v>216</v>
      </c>
      <c r="C163" s="95"/>
      <c r="D163" s="29">
        <v>985.32</v>
      </c>
    </row>
    <row r="164" spans="1:4" s="26" customFormat="1" ht="24" customHeight="1" hidden="1">
      <c r="A164" s="99"/>
      <c r="B164" s="94"/>
      <c r="C164" s="95"/>
      <c r="D164" s="29"/>
    </row>
    <row r="165" spans="1:4" s="26" customFormat="1" ht="21" customHeight="1" hidden="1">
      <c r="A165" s="99"/>
      <c r="B165" s="94"/>
      <c r="C165" s="95"/>
      <c r="D165" s="29"/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3927.4700000000003</v>
      </c>
      <c r="F173" s="28"/>
      <c r="H173" s="28"/>
    </row>
    <row r="174" spans="1:4" s="26" customFormat="1" ht="22.5" customHeight="1" hidden="1">
      <c r="A174" s="113" t="s">
        <v>60</v>
      </c>
      <c r="B174" s="120"/>
      <c r="C174" s="121"/>
      <c r="D174" s="29"/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 hidden="1">
      <c r="A182" s="115"/>
      <c r="B182" s="118" t="s">
        <v>109</v>
      </c>
      <c r="C182" s="119"/>
      <c r="D182" s="62">
        <f>SUM(D174:D181)</f>
        <v>0</v>
      </c>
      <c r="F182" s="28"/>
    </row>
    <row r="183" spans="1:4" s="26" customFormat="1" ht="24.75" customHeight="1">
      <c r="A183" s="99" t="s">
        <v>69</v>
      </c>
      <c r="B183" s="94" t="s">
        <v>203</v>
      </c>
      <c r="C183" s="95"/>
      <c r="D183" s="29">
        <v>1000</v>
      </c>
    </row>
    <row r="184" spans="1:4" s="26" customFormat="1" ht="22.5" customHeight="1">
      <c r="A184" s="99"/>
      <c r="B184" s="94" t="s">
        <v>204</v>
      </c>
      <c r="C184" s="95"/>
      <c r="D184" s="29">
        <v>300</v>
      </c>
    </row>
    <row r="185" spans="1:4" s="26" customFormat="1" ht="22.5" customHeight="1">
      <c r="A185" s="99"/>
      <c r="B185" s="94" t="s">
        <v>205</v>
      </c>
      <c r="C185" s="95"/>
      <c r="D185" s="29">
        <v>3400</v>
      </c>
    </row>
    <row r="186" spans="1:4" s="26" customFormat="1" ht="22.5" customHeight="1">
      <c r="A186" s="99"/>
      <c r="B186" s="94" t="s">
        <v>206</v>
      </c>
      <c r="C186" s="95"/>
      <c r="D186" s="29">
        <v>21412.5</v>
      </c>
    </row>
    <row r="187" spans="1:4" s="26" customFormat="1" ht="18.75">
      <c r="A187" s="99"/>
      <c r="B187" s="94" t="s">
        <v>207</v>
      </c>
      <c r="C187" s="95"/>
      <c r="D187" s="29">
        <v>445</v>
      </c>
    </row>
    <row r="188" spans="1:4" s="26" customFormat="1" ht="51" customHeight="1" hidden="1">
      <c r="A188" s="99"/>
      <c r="B188" s="94"/>
      <c r="C188" s="95"/>
      <c r="D188" s="29"/>
    </row>
    <row r="189" spans="1:7" s="26" customFormat="1" ht="19.5">
      <c r="A189" s="99"/>
      <c r="B189" s="118" t="s">
        <v>109</v>
      </c>
      <c r="C189" s="119"/>
      <c r="D189" s="62">
        <f>SUM(D183:D188)</f>
        <v>26557.5</v>
      </c>
      <c r="G189" s="28"/>
    </row>
    <row r="190" spans="1:7" s="26" customFormat="1" ht="45" customHeight="1">
      <c r="A190" s="113" t="s">
        <v>134</v>
      </c>
      <c r="B190" s="94" t="s">
        <v>202</v>
      </c>
      <c r="C190" s="95"/>
      <c r="D190" s="29">
        <v>7890</v>
      </c>
      <c r="G190" s="28"/>
    </row>
    <row r="191" spans="1:7" s="26" customFormat="1" ht="18.75" hidden="1">
      <c r="A191" s="114"/>
      <c r="B191" s="94"/>
      <c r="C191" s="95"/>
      <c r="D191" s="29"/>
      <c r="G191" s="28"/>
    </row>
    <row r="192" spans="1:4" s="26" customFormat="1" ht="36.75" customHeight="1" hidden="1">
      <c r="A192" s="114"/>
      <c r="B192" s="94"/>
      <c r="C192" s="95"/>
      <c r="D192" s="29"/>
    </row>
    <row r="193" spans="1:4" s="26" customFormat="1" ht="39.75" customHeight="1" hidden="1">
      <c r="A193" s="114"/>
      <c r="B193" s="94"/>
      <c r="C193" s="95"/>
      <c r="D193" s="29"/>
    </row>
    <row r="194" spans="1:4" s="26" customFormat="1" ht="36.75" customHeight="1" hidden="1">
      <c r="A194" s="114"/>
      <c r="B194" s="94"/>
      <c r="C194" s="95"/>
      <c r="D194" s="29"/>
    </row>
    <row r="195" spans="1:4" s="26" customFormat="1" ht="41.25" customHeight="1" hidden="1">
      <c r="A195" s="114"/>
      <c r="B195" s="94"/>
      <c r="C195" s="95"/>
      <c r="D195" s="29"/>
    </row>
    <row r="196" spans="1:4" s="26" customFormat="1" ht="37.5" customHeight="1" hidden="1">
      <c r="A196" s="114"/>
      <c r="B196" s="94"/>
      <c r="C196" s="95"/>
      <c r="D196" s="29"/>
    </row>
    <row r="197" spans="1:4" s="26" customFormat="1" ht="37.5" customHeight="1" hidden="1">
      <c r="A197" s="114"/>
      <c r="B197" s="94"/>
      <c r="C197" s="95"/>
      <c r="D197" s="29"/>
    </row>
    <row r="198" spans="1:4" s="26" customFormat="1" ht="37.5" customHeight="1" hidden="1">
      <c r="A198" s="114"/>
      <c r="B198" s="94"/>
      <c r="C198" s="95"/>
      <c r="D198" s="29"/>
    </row>
    <row r="199" spans="1:4" s="26" customFormat="1" ht="40.5" customHeight="1" hidden="1">
      <c r="A199" s="114"/>
      <c r="B199" s="94"/>
      <c r="C199" s="95"/>
      <c r="D199" s="29"/>
    </row>
    <row r="200" spans="1:4" s="26" customFormat="1" ht="23.25" customHeight="1" hidden="1">
      <c r="A200" s="114"/>
      <c r="B200" s="94"/>
      <c r="C200" s="95"/>
      <c r="D200" s="29"/>
    </row>
    <row r="201" spans="1:6" s="26" customFormat="1" ht="18" customHeight="1">
      <c r="A201" s="115"/>
      <c r="B201" s="118" t="s">
        <v>109</v>
      </c>
      <c r="C201" s="119"/>
      <c r="D201" s="62">
        <f>SUM(D190:D200)</f>
        <v>7890</v>
      </c>
      <c r="F201" s="28"/>
    </row>
    <row r="202" spans="1:4" s="26" customFormat="1" ht="26.25" customHeight="1" hidden="1">
      <c r="A202" s="99" t="s">
        <v>31</v>
      </c>
      <c r="B202" s="94"/>
      <c r="C202" s="95"/>
      <c r="D202" s="29"/>
    </row>
    <row r="203" spans="1:4" s="26" customFormat="1" ht="26.25" customHeight="1" hidden="1">
      <c r="A203" s="99"/>
      <c r="B203" s="120"/>
      <c r="C203" s="121"/>
      <c r="D203" s="29"/>
    </row>
    <row r="204" spans="1:4" s="26" customFormat="1" ht="24" customHeight="1" hidden="1">
      <c r="A204" s="99"/>
      <c r="B204" s="94"/>
      <c r="C204" s="95"/>
      <c r="D204" s="29"/>
    </row>
    <row r="205" spans="1:4" s="26" customFormat="1" ht="24" customHeight="1" hidden="1">
      <c r="A205" s="99"/>
      <c r="B205" s="118" t="s">
        <v>109</v>
      </c>
      <c r="C205" s="119"/>
      <c r="D205" s="62">
        <f>D202+D203+D204</f>
        <v>0</v>
      </c>
    </row>
    <row r="206" spans="1:4" s="26" customFormat="1" ht="26.25" customHeight="1" hidden="1">
      <c r="A206" s="99" t="s">
        <v>182</v>
      </c>
      <c r="B206" s="116"/>
      <c r="C206" s="117"/>
      <c r="D206" s="43"/>
    </row>
    <row r="207" spans="1:4" s="26" customFormat="1" ht="26.25" customHeight="1" hidden="1">
      <c r="A207" s="99"/>
      <c r="B207" s="94"/>
      <c r="C207" s="95"/>
      <c r="D207" s="29"/>
    </row>
    <row r="208" spans="1:4" s="26" customFormat="1" ht="18.75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9.25" customHeight="1" hidden="1">
      <c r="A210" s="99"/>
      <c r="B210" s="94"/>
      <c r="C210" s="95"/>
      <c r="D210" s="29"/>
    </row>
    <row r="211" spans="1:4" s="26" customFormat="1" ht="27" customHeight="1" hidden="1">
      <c r="A211" s="99"/>
      <c r="B211" s="94"/>
      <c r="C211" s="95"/>
      <c r="D211" s="29"/>
    </row>
    <row r="212" spans="1:6" s="26" customFormat="1" ht="27" customHeight="1" hidden="1">
      <c r="A212" s="99"/>
      <c r="B212" s="118" t="s">
        <v>109</v>
      </c>
      <c r="C212" s="119"/>
      <c r="D212" s="62">
        <f>SUM(D206:D211)</f>
        <v>0</v>
      </c>
      <c r="F212" s="28"/>
    </row>
    <row r="213" spans="1:4" s="26" customFormat="1" ht="21" customHeight="1">
      <c r="A213" s="113" t="s">
        <v>14</v>
      </c>
      <c r="B213" s="94" t="s">
        <v>210</v>
      </c>
      <c r="C213" s="95"/>
      <c r="D213" s="70">
        <v>47200</v>
      </c>
    </row>
    <row r="214" spans="1:4" s="26" customFormat="1" ht="21" customHeight="1">
      <c r="A214" s="114"/>
      <c r="B214" s="94" t="s">
        <v>212</v>
      </c>
      <c r="C214" s="95"/>
      <c r="D214" s="29">
        <v>1.5</v>
      </c>
    </row>
    <row r="215" spans="1:4" s="26" customFormat="1" ht="21" customHeight="1">
      <c r="A215" s="114"/>
      <c r="B215" s="94" t="s">
        <v>213</v>
      </c>
      <c r="C215" s="95"/>
      <c r="D215" s="29">
        <v>1500</v>
      </c>
    </row>
    <row r="216" spans="1:4" s="26" customFormat="1" ht="19.5">
      <c r="A216" s="115"/>
      <c r="B216" s="118" t="s">
        <v>109</v>
      </c>
      <c r="C216" s="119"/>
      <c r="D216" s="62">
        <f>SUM(D213:D215)</f>
        <v>48701.5</v>
      </c>
    </row>
    <row r="217" spans="1:6" s="26" customFormat="1" ht="26.25" customHeight="1">
      <c r="A217" s="113" t="s">
        <v>18</v>
      </c>
      <c r="B217" s="94" t="s">
        <v>208</v>
      </c>
      <c r="C217" s="95"/>
      <c r="D217" s="29">
        <v>156.01</v>
      </c>
      <c r="F217" s="28"/>
    </row>
    <row r="218" spans="1:4" s="26" customFormat="1" ht="22.5" customHeight="1">
      <c r="A218" s="114"/>
      <c r="B218" s="94" t="s">
        <v>209</v>
      </c>
      <c r="C218" s="95"/>
      <c r="D218" s="29">
        <v>2803</v>
      </c>
    </row>
    <row r="219" spans="1:4" s="26" customFormat="1" ht="42.75" customHeight="1">
      <c r="A219" s="114"/>
      <c r="B219" s="94" t="s">
        <v>214</v>
      </c>
      <c r="C219" s="95"/>
      <c r="D219" s="29">
        <v>937.66</v>
      </c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18.75" hidden="1">
      <c r="A221" s="114"/>
      <c r="B221" s="94"/>
      <c r="C221" s="95"/>
      <c r="D221" s="29"/>
    </row>
    <row r="222" spans="1:7" s="26" customFormat="1" ht="21.75" customHeight="1">
      <c r="A222" s="115"/>
      <c r="B222" s="118" t="s">
        <v>109</v>
      </c>
      <c r="C222" s="119"/>
      <c r="D222" s="62">
        <f>D218+D217+D219+D220+D221</f>
        <v>3896.67</v>
      </c>
      <c r="G222" s="28"/>
    </row>
    <row r="223" spans="1:7" s="26" customFormat="1" ht="22.5" customHeight="1" hidden="1">
      <c r="A223" s="123" t="s">
        <v>31</v>
      </c>
      <c r="B223" s="94"/>
      <c r="C223" s="95"/>
      <c r="D223" s="65"/>
      <c r="G223" s="28"/>
    </row>
    <row r="224" spans="1:4" s="26" customFormat="1" ht="25.5" customHeight="1" hidden="1">
      <c r="A224" s="124"/>
      <c r="B224" s="126"/>
      <c r="C224" s="127"/>
      <c r="D224" s="65"/>
    </row>
    <row r="225" spans="1:4" s="26" customFormat="1" ht="21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2.5" customHeight="1" hidden="1">
      <c r="A227" s="124"/>
      <c r="B227" s="126"/>
      <c r="C227" s="127"/>
      <c r="D227" s="65"/>
    </row>
    <row r="228" spans="1:4" s="26" customFormat="1" ht="18.75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8"/>
      <c r="D229" s="65"/>
    </row>
    <row r="230" spans="1:4" s="26" customFormat="1" ht="22.5" customHeight="1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7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19.5" hidden="1">
      <c r="A235" s="125"/>
      <c r="B235" s="129" t="s">
        <v>109</v>
      </c>
      <c r="C235" s="130"/>
      <c r="D235" s="69">
        <f>SUM(D223:D234)</f>
        <v>0</v>
      </c>
    </row>
    <row r="236" spans="1:4" s="26" customFormat="1" ht="18.75" hidden="1">
      <c r="A236" s="113" t="s">
        <v>30</v>
      </c>
      <c r="B236" s="94"/>
      <c r="C236" s="95"/>
      <c r="D236" s="29"/>
    </row>
    <row r="237" spans="1:4" s="26" customFormat="1" ht="18.75" hidden="1">
      <c r="A237" s="114"/>
      <c r="B237" s="120"/>
      <c r="C237" s="121"/>
      <c r="D237" s="29"/>
    </row>
    <row r="238" spans="1:4" s="26" customFormat="1" ht="21" customHeight="1" hidden="1">
      <c r="A238" s="114"/>
      <c r="B238" s="94"/>
      <c r="C238" s="95"/>
      <c r="D238" s="29"/>
    </row>
    <row r="239" spans="1:4" s="26" customFormat="1" ht="18.75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21" customHeight="1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18" customHeight="1" hidden="1">
      <c r="A246" s="115"/>
      <c r="B246" s="118" t="s">
        <v>109</v>
      </c>
      <c r="C246" s="119"/>
      <c r="D246" s="62">
        <f>D236+D237+D238+D239+D240+D241+D242+D243+D244</f>
        <v>0</v>
      </c>
    </row>
    <row r="247" spans="1:4" s="26" customFormat="1" ht="1.5" customHeight="1" hidden="1">
      <c r="A247" s="77" t="s">
        <v>137</v>
      </c>
      <c r="B247" s="120"/>
      <c r="C247" s="131"/>
      <c r="D247" s="29"/>
    </row>
    <row r="248" spans="1:4" s="26" customFormat="1" ht="18.75" customHeight="1" hidden="1">
      <c r="A248" s="114" t="s">
        <v>165</v>
      </c>
      <c r="B248" s="94"/>
      <c r="C248" s="95"/>
      <c r="D248" s="29"/>
    </row>
    <row r="249" spans="1:4" s="26" customFormat="1" ht="19.5" customHeight="1" hidden="1">
      <c r="A249" s="114"/>
      <c r="B249" s="120"/>
      <c r="C249" s="121"/>
      <c r="D249" s="65"/>
    </row>
    <row r="250" spans="1:4" s="26" customFormat="1" ht="36.75" customHeight="1" hidden="1">
      <c r="A250" s="114"/>
      <c r="B250" s="126"/>
      <c r="C250" s="127"/>
      <c r="D250" s="65"/>
    </row>
    <row r="251" spans="1:4" s="26" customFormat="1" ht="19.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8.75" customHeight="1" hidden="1">
      <c r="A256" s="115"/>
      <c r="B256" s="79" t="s">
        <v>109</v>
      </c>
      <c r="C256" s="80"/>
      <c r="D256" s="69">
        <f>SUM(D247:D255)</f>
        <v>0</v>
      </c>
    </row>
    <row r="257" spans="1:4" s="26" customFormat="1" ht="33" customHeight="1">
      <c r="A257" s="113" t="s">
        <v>12</v>
      </c>
      <c r="B257" s="94" t="s">
        <v>111</v>
      </c>
      <c r="C257" s="95"/>
      <c r="D257" s="29">
        <v>4022.4</v>
      </c>
    </row>
    <row r="258" spans="1:4" s="26" customFormat="1" ht="60.75" customHeight="1" hidden="1">
      <c r="A258" s="156"/>
      <c r="B258" s="94"/>
      <c r="C258" s="95"/>
      <c r="D258" s="29"/>
    </row>
    <row r="259" spans="1:4" s="26" customFormat="1" ht="41.25" customHeight="1" hidden="1">
      <c r="A259" s="64"/>
      <c r="B259" s="94"/>
      <c r="C259" s="95"/>
      <c r="D259" s="29"/>
    </row>
    <row r="260" spans="1:4" s="26" customFormat="1" ht="18.75" customHeight="1" hidden="1">
      <c r="A260" s="64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>
      <c r="A266" s="41"/>
      <c r="B266" s="118" t="s">
        <v>109</v>
      </c>
      <c r="C266" s="119"/>
      <c r="D266" s="62">
        <f>SUM(D257:D265)</f>
        <v>4022.4</v>
      </c>
    </row>
    <row r="267" spans="1:4" s="26" customFormat="1" ht="1.5" customHeight="1">
      <c r="A267" s="140"/>
      <c r="B267" s="94"/>
      <c r="C267" s="95"/>
      <c r="D267" s="29"/>
    </row>
    <row r="268" spans="1:4" s="26" customFormat="1" ht="21.75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>
        <f>SUM(D267:D269)</f>
        <v>0</v>
      </c>
    </row>
    <row r="271" spans="1:7" s="26" customFormat="1" ht="19.5" customHeight="1">
      <c r="A271" s="21"/>
      <c r="B271" s="132" t="s">
        <v>19</v>
      </c>
      <c r="C271" s="133"/>
      <c r="D271" s="24">
        <f>D157+D12</f>
        <v>2108133.51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0</v>
      </c>
      <c r="E272" s="27"/>
      <c r="G272" s="28"/>
    </row>
    <row r="273" spans="1:7" s="26" customFormat="1" ht="48" customHeight="1" hidden="1">
      <c r="A273" s="81" t="s">
        <v>106</v>
      </c>
      <c r="B273" s="126"/>
      <c r="C273" s="127"/>
      <c r="D273" s="65"/>
      <c r="E273" s="27"/>
      <c r="G273" s="28"/>
    </row>
    <row r="274" spans="1:5" s="26" customFormat="1" ht="18.75" hidden="1">
      <c r="A274" s="81"/>
      <c r="B274" s="126"/>
      <c r="C274" s="127"/>
      <c r="D274" s="65"/>
      <c r="E274" s="27"/>
    </row>
    <row r="275" spans="1:5" s="26" customFormat="1" ht="18.75" customHeight="1" hidden="1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2108133.51</v>
      </c>
      <c r="F279" s="28"/>
      <c r="G279" s="28"/>
    </row>
    <row r="280" spans="1:4" s="26" customFormat="1" ht="18.75" customHeight="1" hidden="1">
      <c r="A280" s="52"/>
      <c r="B280" s="94"/>
      <c r="C280" s="95"/>
      <c r="D280" s="29"/>
    </row>
    <row r="281" spans="1:4" s="26" customFormat="1" ht="18.75" customHeight="1" hidden="1">
      <c r="A281" s="52"/>
      <c r="B281" s="94"/>
      <c r="C281" s="95"/>
      <c r="D281" s="29"/>
    </row>
    <row r="282" spans="1:4" s="68" customFormat="1" ht="21" customHeight="1">
      <c r="A282" s="66"/>
      <c r="B282" s="146" t="s">
        <v>119</v>
      </c>
      <c r="C282" s="147"/>
      <c r="D282" s="67">
        <f>D10-D271-D272</f>
        <v>1057909.58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30" customHeight="1" hidden="1">
      <c r="A286" s="77" t="s">
        <v>64</v>
      </c>
      <c r="B286" s="94"/>
      <c r="C286" s="95"/>
      <c r="D286" s="75"/>
      <c r="E286" s="27"/>
    </row>
    <row r="287" spans="1:5" s="26" customFormat="1" ht="21" customHeight="1" hidden="1">
      <c r="A287" s="41"/>
      <c r="B287" s="148"/>
      <c r="C287" s="148"/>
      <c r="D287" s="29"/>
      <c r="E287" s="27"/>
    </row>
    <row r="288" spans="1:5" s="26" customFormat="1" ht="15.75" customHeight="1" hidden="1">
      <c r="A288" s="140"/>
      <c r="B288" s="94"/>
      <c r="C288" s="95"/>
      <c r="D288" s="29"/>
      <c r="E288" s="27"/>
    </row>
    <row r="289" spans="1:5" s="26" customFormat="1" ht="15.75" customHeight="1" hidden="1">
      <c r="A289" s="141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2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4"/>
      <c r="B293" s="148"/>
      <c r="C293" s="148"/>
      <c r="D293" s="75"/>
    </row>
    <row r="294" spans="1:4" ht="15.75" customHeight="1" hidden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B293:C293"/>
    <mergeCell ref="B294:C294"/>
    <mergeCell ref="B295:C295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A275:A276"/>
    <mergeCell ref="B275:C275"/>
    <mergeCell ref="B276:C276"/>
    <mergeCell ref="B266:C266"/>
    <mergeCell ref="A267:A269"/>
    <mergeCell ref="B267:C267"/>
    <mergeCell ref="B268:C268"/>
    <mergeCell ref="B269:C269"/>
    <mergeCell ref="B270:C270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A257:A258"/>
    <mergeCell ref="B257:C257"/>
    <mergeCell ref="B258:C258"/>
    <mergeCell ref="B259:C259"/>
    <mergeCell ref="B245:C245"/>
    <mergeCell ref="B246:C246"/>
    <mergeCell ref="B247:C247"/>
    <mergeCell ref="A248:A256"/>
    <mergeCell ref="B248:C248"/>
    <mergeCell ref="B249:C249"/>
    <mergeCell ref="B250:C250"/>
    <mergeCell ref="B251:C251"/>
    <mergeCell ref="B252:C252"/>
    <mergeCell ref="B253:C253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30:C230"/>
    <mergeCell ref="B231:C231"/>
    <mergeCell ref="B232:C232"/>
    <mergeCell ref="B233:C233"/>
    <mergeCell ref="B234:C234"/>
    <mergeCell ref="B235:C235"/>
    <mergeCell ref="B221:C221"/>
    <mergeCell ref="B222:C222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5" horizontalDpi="600" verticalDpi="600" orientation="portrait" paperSize="9" scale="67" r:id="rId1"/>
  <rowBreaks count="1" manualBreakCount="1">
    <brk id="200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212">
      <selection activeCell="B286" sqref="B286:C28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173</v>
      </c>
      <c r="B1" s="96"/>
      <c r="C1" s="96"/>
      <c r="D1" s="96"/>
      <c r="E1" s="96"/>
    </row>
    <row r="2" spans="1:5" ht="26.25" customHeight="1" hidden="1">
      <c r="A2" s="97" t="s">
        <v>177</v>
      </c>
      <c r="B2" s="97"/>
      <c r="C2" s="97"/>
      <c r="D2" s="9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9" t="s">
        <v>174</v>
      </c>
      <c r="B4" s="99"/>
      <c r="C4" s="99"/>
      <c r="D4" s="78">
        <v>4315816.42</v>
      </c>
      <c r="E4" s="23"/>
    </row>
    <row r="5" spans="1:5" ht="23.25" customHeight="1">
      <c r="A5" s="99" t="s">
        <v>175</v>
      </c>
      <c r="B5" s="99"/>
      <c r="C5" s="99"/>
      <c r="D5" s="54">
        <f>D6+D7+D8+D9</f>
        <v>1451182.85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>
        <v>800000</v>
      </c>
      <c r="E7" s="23"/>
    </row>
    <row r="8" spans="1:5" ht="30" customHeight="1">
      <c r="A8" s="103" t="s">
        <v>61</v>
      </c>
      <c r="B8" s="103"/>
      <c r="C8" s="103"/>
      <c r="D8" s="73">
        <v>651094.23</v>
      </c>
      <c r="E8" s="23"/>
    </row>
    <row r="9" spans="1:5" ht="22.5" customHeight="1">
      <c r="A9" s="104" t="s">
        <v>62</v>
      </c>
      <c r="B9" s="104"/>
      <c r="C9" s="104"/>
      <c r="D9" s="35">
        <v>88.62</v>
      </c>
      <c r="E9" s="23"/>
    </row>
    <row r="10" spans="1:5" ht="23.25" customHeight="1">
      <c r="A10" s="99" t="s">
        <v>176</v>
      </c>
      <c r="B10" s="99"/>
      <c r="C10" s="99"/>
      <c r="D10" s="54">
        <f>D4+D5+D7</f>
        <v>6566999.27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4670334.0200000005</v>
      </c>
      <c r="E12" s="24"/>
      <c r="F12" s="63"/>
    </row>
    <row r="13" spans="1:5" s="25" customFormat="1" ht="33.75" customHeight="1">
      <c r="A13" s="52" t="s">
        <v>55</v>
      </c>
      <c r="B13" s="106" t="s">
        <v>169</v>
      </c>
      <c r="C13" s="106"/>
      <c r="D13" s="39">
        <f>D14+D15+D16+D17+D18+D19+D20+D21+D22+D23+D24+D25+D26+D27+D28+D29+D30+D31+D32+D33</f>
        <v>4628516.44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>
      <c r="A15" s="57"/>
      <c r="B15" s="51"/>
      <c r="C15" s="50" t="s">
        <v>99</v>
      </c>
      <c r="D15" s="49">
        <f>55913.53+12300.98</f>
        <v>68214.51</v>
      </c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>
      <c r="A17" s="57"/>
      <c r="B17" s="51"/>
      <c r="C17" s="50" t="s">
        <v>30</v>
      </c>
      <c r="D17" s="49">
        <v>33357.55</v>
      </c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64</v>
      </c>
      <c r="D22" s="49">
        <f>3656620.81</f>
        <v>3656620.81</v>
      </c>
      <c r="E22" s="32"/>
    </row>
    <row r="23" spans="1:5" s="33" customFormat="1" ht="22.5" customHeight="1">
      <c r="A23" s="57"/>
      <c r="B23" s="51"/>
      <c r="C23" s="50" t="s">
        <v>18</v>
      </c>
      <c r="D23" s="49">
        <v>364200</v>
      </c>
      <c r="E23" s="32"/>
    </row>
    <row r="24" spans="1:5" s="33" customFormat="1" ht="22.5" customHeight="1">
      <c r="A24" s="57"/>
      <c r="B24" s="51"/>
      <c r="C24" s="50" t="s">
        <v>31</v>
      </c>
      <c r="D24" s="49">
        <v>210396.65</v>
      </c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>
      <c r="A27" s="57"/>
      <c r="B27" s="51"/>
      <c r="C27" s="50" t="s">
        <v>69</v>
      </c>
      <c r="D27" s="49">
        <v>49169.72</v>
      </c>
      <c r="E27" s="32"/>
    </row>
    <row r="28" spans="1:5" s="33" customFormat="1" ht="21" customHeight="1">
      <c r="A28" s="57"/>
      <c r="B28" s="51"/>
      <c r="C28" s="50" t="s">
        <v>66</v>
      </c>
      <c r="D28" s="49">
        <v>52900</v>
      </c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>
      <c r="A30" s="57"/>
      <c r="B30" s="51"/>
      <c r="C30" s="50" t="s">
        <v>86</v>
      </c>
      <c r="D30" s="49">
        <v>193657.2</v>
      </c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11817.579999999998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2278.56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>
      <c r="A84" s="57"/>
      <c r="B84" s="50"/>
      <c r="C84" s="50" t="s">
        <v>45</v>
      </c>
      <c r="D84" s="46">
        <v>2278.56</v>
      </c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8430.72</v>
      </c>
      <c r="E92" s="32"/>
    </row>
    <row r="93" spans="1:5" s="25" customFormat="1" ht="27" customHeight="1">
      <c r="A93" s="57"/>
      <c r="B93" s="58"/>
      <c r="C93" s="50" t="s">
        <v>73</v>
      </c>
      <c r="D93" s="49">
        <v>271.32</v>
      </c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>
      <c r="A98" s="57"/>
      <c r="B98" s="58"/>
      <c r="C98" s="50" t="s">
        <v>75</v>
      </c>
      <c r="D98" s="46">
        <v>7941</v>
      </c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>
      <c r="A104" s="57"/>
      <c r="B104" s="58"/>
      <c r="C104" s="50" t="s">
        <v>45</v>
      </c>
      <c r="D104" s="46">
        <v>218.4</v>
      </c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1108.3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>
      <c r="A142" s="57"/>
      <c r="B142" s="50"/>
      <c r="C142" s="50" t="s">
        <v>31</v>
      </c>
      <c r="D142" s="46">
        <v>132.06</v>
      </c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>
      <c r="A144" s="57"/>
      <c r="B144" s="50"/>
      <c r="C144" s="50" t="s">
        <v>45</v>
      </c>
      <c r="D144" s="46">
        <v>976.24</v>
      </c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 t="s">
        <v>123</v>
      </c>
      <c r="C153" s="117"/>
      <c r="D153" s="45">
        <v>30000</v>
      </c>
      <c r="E153" s="32"/>
    </row>
    <row r="154" spans="1:5" s="25" customFormat="1" ht="20.2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D161+D173+D182+D189+D216+D222+D235+D256+D212+D261+D270+D201+D205+D246+D266</f>
        <v>871306.7999999999</v>
      </c>
      <c r="E157" s="24"/>
      <c r="F157" s="63"/>
    </row>
    <row r="158" spans="1:6" s="25" customFormat="1" ht="21" customHeight="1" hidden="1">
      <c r="A158" s="113" t="s">
        <v>15</v>
      </c>
      <c r="B158" s="94"/>
      <c r="C158" s="95"/>
      <c r="D158" s="42"/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 hidden="1">
      <c r="A161" s="115"/>
      <c r="B161" s="118" t="s">
        <v>109</v>
      </c>
      <c r="C161" s="119"/>
      <c r="D161" s="61">
        <f>D160+D158+D159</f>
        <v>0</v>
      </c>
      <c r="E161" s="59"/>
    </row>
    <row r="162" spans="1:4" s="26" customFormat="1" ht="22.5" customHeight="1">
      <c r="A162" s="99" t="s">
        <v>64</v>
      </c>
      <c r="B162" s="94" t="s">
        <v>95</v>
      </c>
      <c r="C162" s="95"/>
      <c r="D162" s="29">
        <f>133642.03+9926.8</f>
        <v>143568.83</v>
      </c>
    </row>
    <row r="163" spans="1:4" s="26" customFormat="1" ht="20.25" customHeight="1">
      <c r="A163" s="99"/>
      <c r="B163" s="94" t="s">
        <v>181</v>
      </c>
      <c r="C163" s="95"/>
      <c r="D163" s="29">
        <v>79800</v>
      </c>
    </row>
    <row r="164" spans="1:4" s="26" customFormat="1" ht="24" customHeight="1" hidden="1">
      <c r="A164" s="99"/>
      <c r="B164" s="94"/>
      <c r="C164" s="95"/>
      <c r="D164" s="29"/>
    </row>
    <row r="165" spans="1:4" s="26" customFormat="1" ht="21" customHeight="1" hidden="1">
      <c r="A165" s="99"/>
      <c r="B165" s="94"/>
      <c r="C165" s="95"/>
      <c r="D165" s="29"/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223368.83</v>
      </c>
      <c r="F173" s="28"/>
      <c r="H173" s="28"/>
    </row>
    <row r="174" spans="1:4" s="26" customFormat="1" ht="22.5" customHeight="1">
      <c r="A174" s="113" t="s">
        <v>60</v>
      </c>
      <c r="B174" s="120" t="s">
        <v>44</v>
      </c>
      <c r="C174" s="121"/>
      <c r="D174" s="29">
        <v>84</v>
      </c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>
      <c r="A182" s="115"/>
      <c r="B182" s="118" t="s">
        <v>109</v>
      </c>
      <c r="C182" s="119"/>
      <c r="D182" s="62">
        <f>SUM(D174:D181)</f>
        <v>84</v>
      </c>
      <c r="F182" s="28"/>
    </row>
    <row r="183" spans="1:4" s="26" customFormat="1" ht="24.75" customHeight="1" hidden="1">
      <c r="A183" s="99"/>
      <c r="B183" s="94"/>
      <c r="C183" s="95"/>
      <c r="D183" s="29"/>
    </row>
    <row r="184" spans="1:4" s="26" customFormat="1" ht="22.5" customHeight="1" hidden="1">
      <c r="A184" s="99"/>
      <c r="B184" s="94"/>
      <c r="C184" s="95"/>
      <c r="D184" s="29"/>
    </row>
    <row r="185" spans="1:4" s="26" customFormat="1" ht="22.5" customHeight="1" hidden="1">
      <c r="A185" s="99"/>
      <c r="B185" s="94"/>
      <c r="C185" s="95"/>
      <c r="D185" s="29"/>
    </row>
    <row r="186" spans="1:4" s="26" customFormat="1" ht="22.5" customHeight="1" hidden="1">
      <c r="A186" s="99"/>
      <c r="B186" s="94"/>
      <c r="C186" s="95"/>
      <c r="D186" s="29"/>
    </row>
    <row r="187" spans="1:4" s="26" customFormat="1" ht="18.75" hidden="1">
      <c r="A187" s="99"/>
      <c r="B187" s="94"/>
      <c r="C187" s="95"/>
      <c r="D187" s="29"/>
    </row>
    <row r="188" spans="1:4" s="26" customFormat="1" ht="51" customHeight="1" hidden="1">
      <c r="A188" s="99"/>
      <c r="B188" s="94"/>
      <c r="C188" s="95"/>
      <c r="D188" s="29"/>
    </row>
    <row r="189" spans="1:7" s="26" customFormat="1" ht="19.5" hidden="1">
      <c r="A189" s="99"/>
      <c r="B189" s="118" t="s">
        <v>109</v>
      </c>
      <c r="C189" s="119"/>
      <c r="D189" s="62">
        <f>SUM(D183:D188)</f>
        <v>0</v>
      </c>
      <c r="G189" s="28"/>
    </row>
    <row r="190" spans="1:7" s="26" customFormat="1" ht="18.75">
      <c r="A190" s="113" t="s">
        <v>134</v>
      </c>
      <c r="B190" s="94" t="s">
        <v>87</v>
      </c>
      <c r="C190" s="95"/>
      <c r="D190" s="29">
        <v>1401.17</v>
      </c>
      <c r="G190" s="28"/>
    </row>
    <row r="191" spans="1:7" s="26" customFormat="1" ht="18.75">
      <c r="A191" s="114"/>
      <c r="B191" s="94" t="s">
        <v>102</v>
      </c>
      <c r="C191" s="95"/>
      <c r="D191" s="29">
        <v>394.2</v>
      </c>
      <c r="G191" s="28"/>
    </row>
    <row r="192" spans="1:4" s="26" customFormat="1" ht="36.75" customHeight="1">
      <c r="A192" s="114"/>
      <c r="B192" s="94" t="s">
        <v>190</v>
      </c>
      <c r="C192" s="95"/>
      <c r="D192" s="29">
        <v>3780</v>
      </c>
    </row>
    <row r="193" spans="1:4" s="26" customFormat="1" ht="39.75" customHeight="1">
      <c r="A193" s="114"/>
      <c r="B193" s="94" t="s">
        <v>183</v>
      </c>
      <c r="C193" s="95"/>
      <c r="D193" s="29">
        <v>2774.25</v>
      </c>
    </row>
    <row r="194" spans="1:4" s="26" customFormat="1" ht="36.75" customHeight="1">
      <c r="A194" s="114"/>
      <c r="B194" s="94" t="s">
        <v>185</v>
      </c>
      <c r="C194" s="95"/>
      <c r="D194" s="29">
        <v>2860.94</v>
      </c>
    </row>
    <row r="195" spans="1:4" s="26" customFormat="1" ht="41.25" customHeight="1">
      <c r="A195" s="114"/>
      <c r="B195" s="94" t="s">
        <v>184</v>
      </c>
      <c r="C195" s="95"/>
      <c r="D195" s="29">
        <v>901.08</v>
      </c>
    </row>
    <row r="196" spans="1:4" s="26" customFormat="1" ht="37.5" customHeight="1">
      <c r="A196" s="114"/>
      <c r="B196" s="94" t="s">
        <v>186</v>
      </c>
      <c r="C196" s="95"/>
      <c r="D196" s="29">
        <v>2800</v>
      </c>
    </row>
    <row r="197" spans="1:4" s="26" customFormat="1" ht="37.5" customHeight="1">
      <c r="A197" s="114"/>
      <c r="B197" s="94" t="s">
        <v>187</v>
      </c>
      <c r="C197" s="95"/>
      <c r="D197" s="29">
        <v>868.5</v>
      </c>
    </row>
    <row r="198" spans="1:4" s="26" customFormat="1" ht="37.5" customHeight="1">
      <c r="A198" s="114"/>
      <c r="B198" s="94" t="s">
        <v>188</v>
      </c>
      <c r="C198" s="95"/>
      <c r="D198" s="29">
        <v>15000</v>
      </c>
    </row>
    <row r="199" spans="1:4" s="26" customFormat="1" ht="40.5" customHeight="1">
      <c r="A199" s="114"/>
      <c r="B199" s="94" t="s">
        <v>189</v>
      </c>
      <c r="C199" s="95"/>
      <c r="D199" s="29">
        <v>12100</v>
      </c>
    </row>
    <row r="200" spans="1:4" s="26" customFormat="1" ht="23.25" customHeight="1">
      <c r="A200" s="114"/>
      <c r="B200" s="94" t="s">
        <v>108</v>
      </c>
      <c r="C200" s="95"/>
      <c r="D200" s="29">
        <f>3883.18</f>
        <v>3883.18</v>
      </c>
    </row>
    <row r="201" spans="1:6" s="26" customFormat="1" ht="18" customHeight="1">
      <c r="A201" s="115"/>
      <c r="B201" s="118" t="s">
        <v>109</v>
      </c>
      <c r="C201" s="119"/>
      <c r="D201" s="62">
        <f>SUM(D190:D200)</f>
        <v>46763.32</v>
      </c>
      <c r="F201" s="28"/>
    </row>
    <row r="202" spans="1:4" s="26" customFormat="1" ht="26.25" customHeight="1">
      <c r="A202" s="99" t="s">
        <v>31</v>
      </c>
      <c r="B202" s="94" t="s">
        <v>98</v>
      </c>
      <c r="C202" s="95"/>
      <c r="D202" s="29">
        <v>110</v>
      </c>
    </row>
    <row r="203" spans="1:4" s="26" customFormat="1" ht="26.25" customHeight="1" hidden="1">
      <c r="A203" s="99"/>
      <c r="B203" s="120"/>
      <c r="C203" s="121"/>
      <c r="D203" s="29"/>
    </row>
    <row r="204" spans="1:4" s="26" customFormat="1" ht="24" customHeight="1" hidden="1">
      <c r="A204" s="99"/>
      <c r="B204" s="94"/>
      <c r="C204" s="95"/>
      <c r="D204" s="29"/>
    </row>
    <row r="205" spans="1:4" s="26" customFormat="1" ht="24" customHeight="1">
      <c r="A205" s="99"/>
      <c r="B205" s="118" t="s">
        <v>109</v>
      </c>
      <c r="C205" s="119"/>
      <c r="D205" s="62">
        <f>D202+D203+D204</f>
        <v>110</v>
      </c>
    </row>
    <row r="206" spans="1:4" s="26" customFormat="1" ht="26.25" customHeight="1">
      <c r="A206" s="99" t="s">
        <v>182</v>
      </c>
      <c r="B206" s="116" t="s">
        <v>191</v>
      </c>
      <c r="C206" s="117"/>
      <c r="D206" s="43">
        <v>4999.2</v>
      </c>
    </row>
    <row r="207" spans="1:4" s="26" customFormat="1" ht="26.25" customHeight="1" hidden="1">
      <c r="A207" s="99"/>
      <c r="B207" s="94"/>
      <c r="C207" s="95"/>
      <c r="D207" s="29"/>
    </row>
    <row r="208" spans="1:4" s="26" customFormat="1" ht="18.75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9.25" customHeight="1" hidden="1">
      <c r="A210" s="99"/>
      <c r="B210" s="94"/>
      <c r="C210" s="95"/>
      <c r="D210" s="29"/>
    </row>
    <row r="211" spans="1:4" s="26" customFormat="1" ht="27" customHeight="1" hidden="1">
      <c r="A211" s="99"/>
      <c r="B211" s="94"/>
      <c r="C211" s="95"/>
      <c r="D211" s="29"/>
    </row>
    <row r="212" spans="1:6" s="26" customFormat="1" ht="27" customHeight="1">
      <c r="A212" s="99"/>
      <c r="B212" s="118" t="s">
        <v>109</v>
      </c>
      <c r="C212" s="119"/>
      <c r="D212" s="62">
        <f>SUM(D206:D211)</f>
        <v>4999.2</v>
      </c>
      <c r="F212" s="28"/>
    </row>
    <row r="213" spans="1:4" s="26" customFormat="1" ht="21" customHeight="1">
      <c r="A213" s="113" t="s">
        <v>14</v>
      </c>
      <c r="B213" s="94" t="s">
        <v>179</v>
      </c>
      <c r="C213" s="95"/>
      <c r="D213" s="70">
        <v>7440</v>
      </c>
    </row>
    <row r="214" spans="1:4" s="26" customFormat="1" ht="21" customHeight="1">
      <c r="A214" s="114"/>
      <c r="B214" s="94" t="s">
        <v>180</v>
      </c>
      <c r="C214" s="95"/>
      <c r="D214" s="29">
        <v>45</v>
      </c>
    </row>
    <row r="215" spans="1:4" s="26" customFormat="1" ht="21" customHeight="1" hidden="1">
      <c r="A215" s="114"/>
      <c r="B215" s="94"/>
      <c r="C215" s="95"/>
      <c r="D215" s="29"/>
    </row>
    <row r="216" spans="1:4" s="26" customFormat="1" ht="19.5">
      <c r="A216" s="115"/>
      <c r="B216" s="118" t="s">
        <v>109</v>
      </c>
      <c r="C216" s="119"/>
      <c r="D216" s="62">
        <f>SUM(D213:D215)</f>
        <v>7485</v>
      </c>
    </row>
    <row r="217" spans="1:6" s="26" customFormat="1" ht="44.25" customHeight="1" hidden="1">
      <c r="A217" s="113" t="s">
        <v>18</v>
      </c>
      <c r="B217" s="94"/>
      <c r="C217" s="95"/>
      <c r="D217" s="29"/>
      <c r="F217" s="28"/>
    </row>
    <row r="218" spans="1:4" s="26" customFormat="1" ht="22.5" customHeight="1" hidden="1">
      <c r="A218" s="114"/>
      <c r="B218" s="94"/>
      <c r="C218" s="95"/>
      <c r="D218" s="29"/>
    </row>
    <row r="219" spans="1:4" s="26" customFormat="1" ht="25.5" customHeight="1" hidden="1">
      <c r="A219" s="114"/>
      <c r="B219" s="94"/>
      <c r="C219" s="95"/>
      <c r="D219" s="29"/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18.75" hidden="1">
      <c r="A221" s="114"/>
      <c r="B221" s="94"/>
      <c r="C221" s="95"/>
      <c r="D221" s="29"/>
    </row>
    <row r="222" spans="1:7" s="26" customFormat="1" ht="21.75" customHeight="1" hidden="1">
      <c r="A222" s="115"/>
      <c r="B222" s="118" t="s">
        <v>109</v>
      </c>
      <c r="C222" s="119"/>
      <c r="D222" s="62">
        <f>D218+D217+D219+D220+D221</f>
        <v>0</v>
      </c>
      <c r="G222" s="28"/>
    </row>
    <row r="223" spans="1:7" s="26" customFormat="1" ht="22.5" customHeight="1" hidden="1">
      <c r="A223" s="123" t="s">
        <v>31</v>
      </c>
      <c r="B223" s="94"/>
      <c r="C223" s="95"/>
      <c r="D223" s="65"/>
      <c r="G223" s="28"/>
    </row>
    <row r="224" spans="1:4" s="26" customFormat="1" ht="25.5" customHeight="1" hidden="1">
      <c r="A224" s="124"/>
      <c r="B224" s="126"/>
      <c r="C224" s="127"/>
      <c r="D224" s="65"/>
    </row>
    <row r="225" spans="1:4" s="26" customFormat="1" ht="21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2.5" customHeight="1" hidden="1">
      <c r="A227" s="124"/>
      <c r="B227" s="126"/>
      <c r="C227" s="127"/>
      <c r="D227" s="65"/>
    </row>
    <row r="228" spans="1:4" s="26" customFormat="1" ht="18.75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8"/>
      <c r="D229" s="65"/>
    </row>
    <row r="230" spans="1:4" s="26" customFormat="1" ht="22.5" customHeight="1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7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19.5" hidden="1">
      <c r="A235" s="125"/>
      <c r="B235" s="129" t="s">
        <v>109</v>
      </c>
      <c r="C235" s="130"/>
      <c r="D235" s="69">
        <f>SUM(D223:D234)</f>
        <v>0</v>
      </c>
    </row>
    <row r="236" spans="1:4" s="26" customFormat="1" ht="18.75" hidden="1">
      <c r="A236" s="113" t="s">
        <v>30</v>
      </c>
      <c r="B236" s="94"/>
      <c r="C236" s="95"/>
      <c r="D236" s="29"/>
    </row>
    <row r="237" spans="1:4" s="26" customFormat="1" ht="18.75" hidden="1">
      <c r="A237" s="114"/>
      <c r="B237" s="120"/>
      <c r="C237" s="121"/>
      <c r="D237" s="29"/>
    </row>
    <row r="238" spans="1:4" s="26" customFormat="1" ht="21" customHeight="1" hidden="1">
      <c r="A238" s="114"/>
      <c r="B238" s="94"/>
      <c r="C238" s="95"/>
      <c r="D238" s="29"/>
    </row>
    <row r="239" spans="1:4" s="26" customFormat="1" ht="18.75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21" customHeight="1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18" customHeight="1" hidden="1">
      <c r="A246" s="115"/>
      <c r="B246" s="118" t="s">
        <v>109</v>
      </c>
      <c r="C246" s="119"/>
      <c r="D246" s="62">
        <f>D236+D237+D238+D239+D240+D241+D242+D243+D244</f>
        <v>0</v>
      </c>
    </row>
    <row r="247" spans="1:4" s="26" customFormat="1" ht="1.5" customHeight="1">
      <c r="A247" s="77" t="s">
        <v>137</v>
      </c>
      <c r="B247" s="120"/>
      <c r="C247" s="131"/>
      <c r="D247" s="29"/>
    </row>
    <row r="248" spans="1:4" s="26" customFormat="1" ht="18.75" customHeight="1">
      <c r="A248" s="114" t="s">
        <v>165</v>
      </c>
      <c r="B248" s="94" t="s">
        <v>108</v>
      </c>
      <c r="C248" s="95"/>
      <c r="D248" s="29">
        <v>500</v>
      </c>
    </row>
    <row r="249" spans="1:4" s="26" customFormat="1" ht="19.5" customHeight="1">
      <c r="A249" s="114"/>
      <c r="B249" s="120" t="s">
        <v>44</v>
      </c>
      <c r="C249" s="121"/>
      <c r="D249" s="65">
        <v>60</v>
      </c>
    </row>
    <row r="250" spans="1:4" s="26" customFormat="1" ht="36.75" customHeight="1">
      <c r="A250" s="114"/>
      <c r="B250" s="126" t="s">
        <v>195</v>
      </c>
      <c r="C250" s="127"/>
      <c r="D250" s="65">
        <v>3000</v>
      </c>
    </row>
    <row r="251" spans="1:4" s="26" customFormat="1" ht="19.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8.75" customHeight="1">
      <c r="A256" s="115"/>
      <c r="B256" s="79" t="s">
        <v>109</v>
      </c>
      <c r="C256" s="80"/>
      <c r="D256" s="69">
        <f>SUM(D247:D255)</f>
        <v>3560</v>
      </c>
    </row>
    <row r="257" spans="1:4" s="26" customFormat="1" ht="33" customHeight="1">
      <c r="A257" s="113" t="s">
        <v>12</v>
      </c>
      <c r="B257" s="94" t="s">
        <v>192</v>
      </c>
      <c r="C257" s="95"/>
      <c r="D257" s="29">
        <v>53622.09</v>
      </c>
    </row>
    <row r="258" spans="1:4" s="26" customFormat="1" ht="60.75" customHeight="1">
      <c r="A258" s="156"/>
      <c r="B258" s="94" t="s">
        <v>193</v>
      </c>
      <c r="C258" s="95"/>
      <c r="D258" s="29">
        <v>531314.36</v>
      </c>
    </row>
    <row r="259" spans="1:4" s="26" customFormat="1" ht="41.25" customHeight="1" hidden="1">
      <c r="A259" s="64"/>
      <c r="B259" s="94"/>
      <c r="C259" s="95"/>
      <c r="D259" s="29"/>
    </row>
    <row r="260" spans="1:4" s="26" customFormat="1" ht="18.75" customHeight="1" hidden="1">
      <c r="A260" s="64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>
      <c r="A266" s="41"/>
      <c r="B266" s="118" t="s">
        <v>109</v>
      </c>
      <c r="C266" s="119"/>
      <c r="D266" s="62">
        <f>SUM(D257:D265)</f>
        <v>584936.45</v>
      </c>
    </row>
    <row r="267" spans="1:4" s="26" customFormat="1" ht="1.5" customHeight="1">
      <c r="A267" s="140"/>
      <c r="B267" s="94"/>
      <c r="C267" s="95"/>
      <c r="D267" s="29"/>
    </row>
    <row r="268" spans="1:4" s="26" customFormat="1" ht="21.75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>
      <c r="A270" s="21"/>
      <c r="B270" s="118" t="s">
        <v>109</v>
      </c>
      <c r="C270" s="119"/>
      <c r="D270" s="62">
        <f>SUM(D267:D269)</f>
        <v>0</v>
      </c>
    </row>
    <row r="271" spans="1:7" s="26" customFormat="1" ht="19.5" customHeight="1">
      <c r="A271" s="21"/>
      <c r="B271" s="132" t="s">
        <v>19</v>
      </c>
      <c r="C271" s="133"/>
      <c r="D271" s="24">
        <f>D157+D12</f>
        <v>5541640.82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99436</v>
      </c>
      <c r="E272" s="27"/>
      <c r="G272" s="28"/>
    </row>
    <row r="273" spans="1:7" s="26" customFormat="1" ht="48" customHeight="1">
      <c r="A273" s="81" t="s">
        <v>106</v>
      </c>
      <c r="B273" s="126" t="s">
        <v>194</v>
      </c>
      <c r="C273" s="127"/>
      <c r="D273" s="65">
        <v>99436</v>
      </c>
      <c r="E273" s="27"/>
      <c r="G273" s="28"/>
    </row>
    <row r="274" spans="1:5" s="26" customFormat="1" ht="18.75" hidden="1">
      <c r="A274" s="81"/>
      <c r="B274" s="126"/>
      <c r="C274" s="127"/>
      <c r="D274" s="65"/>
      <c r="E274" s="27"/>
    </row>
    <row r="275" spans="1:5" s="26" customFormat="1" ht="18.75" customHeight="1" hidden="1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5641076.82</v>
      </c>
      <c r="F279" s="28"/>
      <c r="G279" s="28"/>
    </row>
    <row r="280" spans="1:4" s="26" customFormat="1" ht="18.75" customHeight="1" hidden="1">
      <c r="A280" s="52"/>
      <c r="B280" s="94"/>
      <c r="C280" s="95"/>
      <c r="D280" s="29"/>
    </row>
    <row r="281" spans="1:4" s="26" customFormat="1" ht="18.75" customHeight="1" hidden="1">
      <c r="A281" s="52"/>
      <c r="B281" s="94"/>
      <c r="C281" s="95"/>
      <c r="D281" s="29"/>
    </row>
    <row r="282" spans="1:4" s="68" customFormat="1" ht="21" customHeight="1">
      <c r="A282" s="66"/>
      <c r="B282" s="146" t="s">
        <v>119</v>
      </c>
      <c r="C282" s="147"/>
      <c r="D282" s="67">
        <f>D10-D271-D272</f>
        <v>925922.4499999993</v>
      </c>
    </row>
    <row r="283" spans="1:4" s="26" customFormat="1" ht="21" customHeight="1" hidden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2109700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30" customHeight="1">
      <c r="A286" s="77" t="s">
        <v>64</v>
      </c>
      <c r="B286" s="94" t="s">
        <v>178</v>
      </c>
      <c r="C286" s="95"/>
      <c r="D286" s="75">
        <v>2109700</v>
      </c>
      <c r="E286" s="27"/>
    </row>
    <row r="287" spans="1:5" s="26" customFormat="1" ht="21" customHeight="1" hidden="1">
      <c r="A287" s="41"/>
      <c r="B287" s="148"/>
      <c r="C287" s="148"/>
      <c r="D287" s="29"/>
      <c r="E287" s="27"/>
    </row>
    <row r="288" spans="1:5" s="26" customFormat="1" ht="15.75" customHeight="1" hidden="1">
      <c r="A288" s="140"/>
      <c r="B288" s="94"/>
      <c r="C288" s="95"/>
      <c r="D288" s="29"/>
      <c r="E288" s="27"/>
    </row>
    <row r="289" spans="1:5" s="26" customFormat="1" ht="15.75" customHeight="1" hidden="1">
      <c r="A289" s="141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2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4"/>
      <c r="B293" s="148"/>
      <c r="C293" s="148"/>
      <c r="D293" s="75"/>
    </row>
    <row r="294" spans="1:4" ht="15.75" customHeight="1" hidden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B293:C293"/>
    <mergeCell ref="B294:C294"/>
    <mergeCell ref="B295:C295"/>
    <mergeCell ref="B185:C185"/>
    <mergeCell ref="B186:C186"/>
    <mergeCell ref="B197:C197"/>
    <mergeCell ref="B198:C198"/>
    <mergeCell ref="B190:C190"/>
    <mergeCell ref="B191:C191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0:C270"/>
    <mergeCell ref="B271:C271"/>
    <mergeCell ref="B272:C272"/>
    <mergeCell ref="B273:C273"/>
    <mergeCell ref="B274:C274"/>
    <mergeCell ref="A275:A276"/>
    <mergeCell ref="B275:C275"/>
    <mergeCell ref="B276:C276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47:C247"/>
    <mergeCell ref="B257:C257"/>
    <mergeCell ref="A248:A256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41:C241"/>
    <mergeCell ref="B242:C242"/>
    <mergeCell ref="B243:C243"/>
    <mergeCell ref="B244:C244"/>
    <mergeCell ref="B245:C245"/>
    <mergeCell ref="B246:C246"/>
    <mergeCell ref="B232:C232"/>
    <mergeCell ref="B233:C233"/>
    <mergeCell ref="B234:C234"/>
    <mergeCell ref="B235:C235"/>
    <mergeCell ref="A236:A246"/>
    <mergeCell ref="B236:C236"/>
    <mergeCell ref="B237:C237"/>
    <mergeCell ref="B238:C238"/>
    <mergeCell ref="B239:C239"/>
    <mergeCell ref="B240:C240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17:A222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02:A205"/>
    <mergeCell ref="B202:C202"/>
    <mergeCell ref="B203:C203"/>
    <mergeCell ref="B204:C204"/>
    <mergeCell ref="B205:C205"/>
    <mergeCell ref="A206:A212"/>
    <mergeCell ref="B206:C206"/>
    <mergeCell ref="B207:C207"/>
    <mergeCell ref="B208:C208"/>
    <mergeCell ref="B209:C209"/>
    <mergeCell ref="B192:C192"/>
    <mergeCell ref="B193:C193"/>
    <mergeCell ref="B194:C194"/>
    <mergeCell ref="B195:C195"/>
    <mergeCell ref="B196:C196"/>
    <mergeCell ref="B199:C199"/>
    <mergeCell ref="B200:C200"/>
    <mergeCell ref="B201:C201"/>
    <mergeCell ref="A190:A201"/>
    <mergeCell ref="B180:C180"/>
    <mergeCell ref="B181:C181"/>
    <mergeCell ref="B182:C182"/>
    <mergeCell ref="A183:A189"/>
    <mergeCell ref="B183:C183"/>
    <mergeCell ref="B184:C184"/>
    <mergeCell ref="B187:C187"/>
    <mergeCell ref="B188:C188"/>
    <mergeCell ref="B189:C189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70:C170"/>
    <mergeCell ref="B157:C157"/>
    <mergeCell ref="A158:A161"/>
    <mergeCell ref="B158:C158"/>
    <mergeCell ref="B159:C159"/>
    <mergeCell ref="B160:C160"/>
    <mergeCell ref="B161:C161"/>
    <mergeCell ref="A153:A156"/>
    <mergeCell ref="B153:C153"/>
    <mergeCell ref="B154:C154"/>
    <mergeCell ref="B155:C155"/>
    <mergeCell ref="B156:C156"/>
    <mergeCell ref="B169:C169"/>
    <mergeCell ref="B49:C49"/>
    <mergeCell ref="B70:C70"/>
    <mergeCell ref="B92:C92"/>
    <mergeCell ref="B113:C113"/>
    <mergeCell ref="B132:C132"/>
    <mergeCell ref="B151:C151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D11"/>
    <mergeCell ref="B12:C12"/>
    <mergeCell ref="B13:C13"/>
    <mergeCell ref="B34:C34"/>
    <mergeCell ref="B35:C35"/>
    <mergeCell ref="B36:C36"/>
    <mergeCell ref="A257:A258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4330708661417323" bottom="0.03937007874015748" header="0.31496062992125984" footer="0.2362204724409449"/>
  <pageSetup fitToHeight="5" horizontalDpi="600" verticalDpi="600" orientation="portrait" paperSize="9" scale="69" r:id="rId1"/>
  <rowBreaks count="1" manualBreakCount="1">
    <brk id="193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89"/>
  <sheetViews>
    <sheetView tabSelected="1" view="pageBreakPreview" zoomScale="70" zoomScaleSheetLayoutView="70" zoomScalePageLayoutView="0" workbookViewId="0" topLeftCell="A165">
      <selection activeCell="D276" sqref="D27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151</v>
      </c>
      <c r="B1" s="96"/>
      <c r="C1" s="96"/>
      <c r="D1" s="96"/>
      <c r="E1" s="96"/>
    </row>
    <row r="2" spans="1:5" ht="26.25" customHeight="1" hidden="1">
      <c r="A2" s="97" t="s">
        <v>152</v>
      </c>
      <c r="B2" s="97"/>
      <c r="C2" s="97"/>
      <c r="D2" s="9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9" t="s">
        <v>153</v>
      </c>
      <c r="B4" s="99"/>
      <c r="C4" s="99"/>
      <c r="D4" s="78">
        <v>3786694.97</v>
      </c>
      <c r="E4" s="23"/>
    </row>
    <row r="5" spans="1:5" ht="23.25" customHeight="1">
      <c r="A5" s="99" t="s">
        <v>154</v>
      </c>
      <c r="B5" s="99"/>
      <c r="C5" s="99"/>
      <c r="D5" s="54">
        <f>D6+D7+D8+D9</f>
        <v>1804073.94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v>1804073.94</v>
      </c>
      <c r="E8" s="23"/>
    </row>
    <row r="9" spans="1:5" ht="22.5" customHeight="1">
      <c r="A9" s="104" t="s">
        <v>62</v>
      </c>
      <c r="B9" s="104"/>
      <c r="C9" s="104"/>
      <c r="D9" s="35">
        <v>0</v>
      </c>
      <c r="E9" s="23"/>
    </row>
    <row r="10" spans="1:5" ht="23.25" customHeight="1">
      <c r="A10" s="99" t="s">
        <v>155</v>
      </c>
      <c r="B10" s="99"/>
      <c r="C10" s="99"/>
      <c r="D10" s="54">
        <f>D4+D5+D7</f>
        <v>5590768.91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645964.2899999999</v>
      </c>
      <c r="E12" s="24"/>
      <c r="F12" s="63"/>
    </row>
    <row r="13" spans="1:5" s="25" customFormat="1" ht="33.75" customHeight="1">
      <c r="A13" s="52" t="s">
        <v>55</v>
      </c>
      <c r="B13" s="106" t="s">
        <v>169</v>
      </c>
      <c r="C13" s="106"/>
      <c r="D13" s="39">
        <f>D14+D15+D16+D17+D18+D19+D20+D21+D22+D23+D24+D25+D26+D27+D28+D29+D30+D31+D32+D33</f>
        <v>550033.4199999999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>
      <c r="A16" s="57"/>
      <c r="B16" s="51"/>
      <c r="C16" s="50" t="s">
        <v>59</v>
      </c>
      <c r="D16" s="49">
        <v>141000</v>
      </c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170</v>
      </c>
      <c r="D22" s="49">
        <v>105323.42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>
      <c r="A31" s="57"/>
      <c r="B31" s="51"/>
      <c r="C31" s="50" t="s">
        <v>89</v>
      </c>
      <c r="D31" s="49">
        <v>165900</v>
      </c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>
      <c r="A33" s="57"/>
      <c r="B33" s="51"/>
      <c r="C33" s="50" t="s">
        <v>60</v>
      </c>
      <c r="D33" s="49">
        <v>137810</v>
      </c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31286.26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>
      <c r="A37" s="52"/>
      <c r="B37" s="109" t="s">
        <v>90</v>
      </c>
      <c r="C37" s="109"/>
      <c r="D37" s="43">
        <v>31286.26</v>
      </c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49584.61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2038.56</v>
      </c>
      <c r="E70" s="32"/>
    </row>
    <row r="71" spans="1:5" s="25" customFormat="1" ht="21" customHeight="1">
      <c r="A71" s="57"/>
      <c r="B71" s="50"/>
      <c r="C71" s="50" t="s">
        <v>14</v>
      </c>
      <c r="D71" s="46">
        <v>2038.56</v>
      </c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44883.68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>
      <c r="A99" s="57"/>
      <c r="B99" s="58"/>
      <c r="C99" s="50" t="s">
        <v>15</v>
      </c>
      <c r="D99" s="46">
        <v>44883.68</v>
      </c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2662.37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>
      <c r="A138" s="57"/>
      <c r="B138" s="50"/>
      <c r="C138" s="50" t="s">
        <v>75</v>
      </c>
      <c r="D138" s="46">
        <v>2662.37</v>
      </c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 t="s">
        <v>162</v>
      </c>
      <c r="C153" s="117"/>
      <c r="D153" s="45">
        <v>15060</v>
      </c>
      <c r="E153" s="32"/>
    </row>
    <row r="154" spans="1:5" s="25" customFormat="1" ht="20.2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D161+D173+D182+D187+D210+D216+D229+D250+D206+D255+D264+D195+D199+D240+D260</f>
        <v>585388.2</v>
      </c>
      <c r="E157" s="24"/>
      <c r="F157" s="63"/>
    </row>
    <row r="158" spans="1:6" s="25" customFormat="1" ht="21" customHeight="1">
      <c r="A158" s="113" t="s">
        <v>15</v>
      </c>
      <c r="B158" s="94" t="s">
        <v>164</v>
      </c>
      <c r="C158" s="95"/>
      <c r="D158" s="42">
        <v>652.69</v>
      </c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>
      <c r="A161" s="115"/>
      <c r="B161" s="118" t="s">
        <v>109</v>
      </c>
      <c r="C161" s="119"/>
      <c r="D161" s="61">
        <f>D160+D158+D159</f>
        <v>652.69</v>
      </c>
      <c r="E161" s="59"/>
    </row>
    <row r="162" spans="1:4" s="26" customFormat="1" ht="22.5" customHeight="1">
      <c r="A162" s="99" t="s">
        <v>64</v>
      </c>
      <c r="B162" s="94" t="s">
        <v>158</v>
      </c>
      <c r="C162" s="95"/>
      <c r="D162" s="29">
        <v>1620</v>
      </c>
    </row>
    <row r="163" spans="1:4" s="26" customFormat="1" ht="36" customHeight="1">
      <c r="A163" s="99"/>
      <c r="B163" s="94" t="s">
        <v>159</v>
      </c>
      <c r="C163" s="95"/>
      <c r="D163" s="29">
        <v>1272</v>
      </c>
    </row>
    <row r="164" spans="1:4" s="26" customFormat="1" ht="24" customHeight="1">
      <c r="A164" s="99"/>
      <c r="B164" s="94" t="s">
        <v>160</v>
      </c>
      <c r="C164" s="95"/>
      <c r="D164" s="29">
        <f>9930+11400</f>
        <v>21330</v>
      </c>
    </row>
    <row r="165" spans="1:4" s="26" customFormat="1" ht="21" customHeight="1">
      <c r="A165" s="99"/>
      <c r="B165" s="94" t="s">
        <v>161</v>
      </c>
      <c r="C165" s="95"/>
      <c r="D165" s="29">
        <f>16578.18+22104.24</f>
        <v>38682.42</v>
      </c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62904.42</v>
      </c>
      <c r="F173" s="28"/>
      <c r="H173" s="28"/>
    </row>
    <row r="174" spans="1:4" s="26" customFormat="1" ht="22.5" customHeight="1" hidden="1">
      <c r="A174" s="113" t="s">
        <v>60</v>
      </c>
      <c r="B174" s="120"/>
      <c r="C174" s="121"/>
      <c r="D174" s="29"/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 hidden="1">
      <c r="A182" s="115"/>
      <c r="B182" s="118" t="s">
        <v>109</v>
      </c>
      <c r="C182" s="119"/>
      <c r="D182" s="62">
        <f>SUM(D174:D181)</f>
        <v>0</v>
      </c>
      <c r="F182" s="28"/>
    </row>
    <row r="183" spans="1:4" s="26" customFormat="1" ht="24.75" customHeight="1">
      <c r="A183" s="99" t="s">
        <v>134</v>
      </c>
      <c r="B183" s="94" t="s">
        <v>163</v>
      </c>
      <c r="C183" s="95"/>
      <c r="D183" s="29">
        <v>975</v>
      </c>
    </row>
    <row r="184" spans="1:4" s="26" customFormat="1" ht="40.5" customHeight="1" hidden="1">
      <c r="A184" s="99"/>
      <c r="B184" s="94"/>
      <c r="C184" s="95"/>
      <c r="D184" s="29"/>
    </row>
    <row r="185" spans="1:4" s="26" customFormat="1" ht="18.75" hidden="1">
      <c r="A185" s="99"/>
      <c r="B185" s="94"/>
      <c r="C185" s="95"/>
      <c r="D185" s="29"/>
    </row>
    <row r="186" spans="1:4" s="26" customFormat="1" ht="51" customHeight="1" hidden="1">
      <c r="A186" s="99"/>
      <c r="B186" s="94"/>
      <c r="C186" s="95"/>
      <c r="D186" s="29"/>
    </row>
    <row r="187" spans="1:7" s="26" customFormat="1" ht="19.5">
      <c r="A187" s="99"/>
      <c r="B187" s="118" t="s">
        <v>109</v>
      </c>
      <c r="C187" s="119"/>
      <c r="D187" s="62">
        <f>SUM(D183:D186)</f>
        <v>975</v>
      </c>
      <c r="G187" s="28"/>
    </row>
    <row r="188" spans="1:4" s="26" customFormat="1" ht="24" customHeight="1" hidden="1">
      <c r="A188" s="99" t="s">
        <v>63</v>
      </c>
      <c r="B188" s="94"/>
      <c r="C188" s="95"/>
      <c r="D188" s="29"/>
    </row>
    <row r="189" spans="1:4" s="26" customFormat="1" ht="22.5" customHeight="1" hidden="1">
      <c r="A189" s="99"/>
      <c r="B189" s="94"/>
      <c r="C189" s="95"/>
      <c r="D189" s="29"/>
    </row>
    <row r="190" spans="1:4" s="26" customFormat="1" ht="18.75" hidden="1">
      <c r="A190" s="99"/>
      <c r="B190" s="94"/>
      <c r="C190" s="95"/>
      <c r="D190" s="29"/>
    </row>
    <row r="191" spans="1:4" s="26" customFormat="1" ht="18.75" hidden="1">
      <c r="A191" s="99"/>
      <c r="B191" s="94"/>
      <c r="C191" s="95"/>
      <c r="D191" s="29"/>
    </row>
    <row r="192" spans="1:4" s="26" customFormat="1" ht="18.75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23.25" customHeight="1" hidden="1">
      <c r="A194" s="99"/>
      <c r="B194" s="94"/>
      <c r="C194" s="95"/>
      <c r="D194" s="29"/>
    </row>
    <row r="195" spans="1:6" s="26" customFormat="1" ht="18" customHeight="1" hidden="1">
      <c r="A195" s="99"/>
      <c r="B195" s="118" t="s">
        <v>109</v>
      </c>
      <c r="C195" s="119"/>
      <c r="D195" s="62">
        <f>D188+D189+D190+D191+D192+D193+D194</f>
        <v>0</v>
      </c>
      <c r="F195" s="28"/>
    </row>
    <row r="196" spans="1:4" s="26" customFormat="1" ht="26.25" customHeight="1" hidden="1">
      <c r="A196" s="99" t="s">
        <v>65</v>
      </c>
      <c r="B196" s="94"/>
      <c r="C196" s="95"/>
      <c r="D196" s="29"/>
    </row>
    <row r="197" spans="1:4" s="26" customFormat="1" ht="26.25" customHeight="1" hidden="1">
      <c r="A197" s="99"/>
      <c r="B197" s="120"/>
      <c r="C197" s="121"/>
      <c r="D197" s="29"/>
    </row>
    <row r="198" spans="1:4" s="26" customFormat="1" ht="24" customHeight="1" hidden="1">
      <c r="A198" s="99"/>
      <c r="B198" s="94"/>
      <c r="C198" s="95"/>
      <c r="D198" s="29"/>
    </row>
    <row r="199" spans="1:4" s="26" customFormat="1" ht="24" customHeight="1" hidden="1">
      <c r="A199" s="99"/>
      <c r="B199" s="118" t="s">
        <v>109</v>
      </c>
      <c r="C199" s="119"/>
      <c r="D199" s="62">
        <f>D196+D197+D198</f>
        <v>0</v>
      </c>
    </row>
    <row r="200" spans="1:4" s="26" customFormat="1" ht="26.25" customHeight="1" hidden="1">
      <c r="A200" s="99" t="s">
        <v>150</v>
      </c>
      <c r="B200" s="116"/>
      <c r="C200" s="117"/>
      <c r="D200" s="43"/>
    </row>
    <row r="201" spans="1:4" s="26" customFormat="1" ht="26.25" customHeight="1" hidden="1">
      <c r="A201" s="99"/>
      <c r="B201" s="94"/>
      <c r="C201" s="95"/>
      <c r="D201" s="29"/>
    </row>
    <row r="202" spans="1:4" s="26" customFormat="1" ht="18.75" hidden="1">
      <c r="A202" s="99"/>
      <c r="B202" s="94"/>
      <c r="C202" s="95"/>
      <c r="D202" s="29"/>
    </row>
    <row r="203" spans="1:4" s="26" customFormat="1" ht="29.25" customHeight="1" hidden="1">
      <c r="A203" s="99"/>
      <c r="B203" s="94"/>
      <c r="C203" s="95"/>
      <c r="D203" s="29"/>
    </row>
    <row r="204" spans="1:4" s="26" customFormat="1" ht="29.25" customHeight="1" hidden="1">
      <c r="A204" s="99"/>
      <c r="B204" s="94"/>
      <c r="C204" s="95"/>
      <c r="D204" s="29"/>
    </row>
    <row r="205" spans="1:4" s="26" customFormat="1" ht="27" customHeight="1" hidden="1">
      <c r="A205" s="99"/>
      <c r="B205" s="94"/>
      <c r="C205" s="95"/>
      <c r="D205" s="29"/>
    </row>
    <row r="206" spans="1:6" s="26" customFormat="1" ht="27.75" customHeight="1" hidden="1">
      <c r="A206" s="99"/>
      <c r="B206" s="118" t="s">
        <v>109</v>
      </c>
      <c r="C206" s="119"/>
      <c r="D206" s="62">
        <f>SUM(D200:D205)</f>
        <v>0</v>
      </c>
      <c r="F206" s="28"/>
    </row>
    <row r="207" spans="1:4" s="26" customFormat="1" ht="21" customHeight="1">
      <c r="A207" s="113" t="s">
        <v>14</v>
      </c>
      <c r="B207" s="94" t="s">
        <v>156</v>
      </c>
      <c r="C207" s="95"/>
      <c r="D207" s="70">
        <v>341758</v>
      </c>
    </row>
    <row r="208" spans="1:4" s="26" customFormat="1" ht="21" customHeight="1">
      <c r="A208" s="114"/>
      <c r="B208" s="94" t="s">
        <v>157</v>
      </c>
      <c r="C208" s="95"/>
      <c r="D208" s="29">
        <v>99720</v>
      </c>
    </row>
    <row r="209" spans="1:4" s="26" customFormat="1" ht="21" customHeight="1">
      <c r="A209" s="114"/>
      <c r="B209" s="94" t="s">
        <v>105</v>
      </c>
      <c r="C209" s="95"/>
      <c r="D209" s="29">
        <v>605.98</v>
      </c>
    </row>
    <row r="210" spans="1:4" s="26" customFormat="1" ht="19.5">
      <c r="A210" s="115"/>
      <c r="B210" s="118" t="s">
        <v>109</v>
      </c>
      <c r="C210" s="119"/>
      <c r="D210" s="62">
        <f>SUM(D207:D209)</f>
        <v>442083.98</v>
      </c>
    </row>
    <row r="211" spans="1:6" s="26" customFormat="1" ht="44.25" customHeight="1">
      <c r="A211" s="113" t="s">
        <v>18</v>
      </c>
      <c r="B211" s="94" t="s">
        <v>167</v>
      </c>
      <c r="C211" s="95"/>
      <c r="D211" s="29">
        <v>56.91</v>
      </c>
      <c r="F211" s="28"/>
    </row>
    <row r="212" spans="1:4" s="26" customFormat="1" ht="22.5" customHeight="1">
      <c r="A212" s="114"/>
      <c r="B212" s="94" t="s">
        <v>168</v>
      </c>
      <c r="C212" s="95"/>
      <c r="D212" s="29">
        <v>1965</v>
      </c>
    </row>
    <row r="213" spans="1:4" s="26" customFormat="1" ht="25.5" customHeight="1">
      <c r="A213" s="114"/>
      <c r="B213" s="94" t="s">
        <v>138</v>
      </c>
      <c r="C213" s="95"/>
      <c r="D213" s="29">
        <v>580</v>
      </c>
    </row>
    <row r="214" spans="1:4" s="26" customFormat="1" ht="24" customHeight="1">
      <c r="A214" s="114"/>
      <c r="B214" s="94" t="s">
        <v>107</v>
      </c>
      <c r="C214" s="95"/>
      <c r="D214" s="29">
        <v>1192.2</v>
      </c>
    </row>
    <row r="215" spans="1:4" s="26" customFormat="1" ht="18.75" hidden="1">
      <c r="A215" s="114"/>
      <c r="B215" s="94"/>
      <c r="C215" s="95"/>
      <c r="D215" s="29"/>
    </row>
    <row r="216" spans="1:7" s="26" customFormat="1" ht="21.75" customHeight="1">
      <c r="A216" s="115"/>
      <c r="B216" s="118" t="s">
        <v>109</v>
      </c>
      <c r="C216" s="119"/>
      <c r="D216" s="62">
        <f>D212+D211+D213+D214+D215</f>
        <v>3794.1099999999997</v>
      </c>
      <c r="G216" s="28"/>
    </row>
    <row r="217" spans="1:7" s="26" customFormat="1" ht="22.5" customHeight="1" hidden="1">
      <c r="A217" s="123" t="s">
        <v>31</v>
      </c>
      <c r="B217" s="94"/>
      <c r="C217" s="95"/>
      <c r="D217" s="65"/>
      <c r="G217" s="28"/>
    </row>
    <row r="218" spans="1:4" s="26" customFormat="1" ht="25.5" customHeight="1" hidden="1">
      <c r="A218" s="124"/>
      <c r="B218" s="126"/>
      <c r="C218" s="127"/>
      <c r="D218" s="65"/>
    </row>
    <row r="219" spans="1:4" s="26" customFormat="1" ht="21" customHeight="1" hidden="1">
      <c r="A219" s="124"/>
      <c r="B219" s="126"/>
      <c r="C219" s="127"/>
      <c r="D219" s="65"/>
    </row>
    <row r="220" spans="1:4" s="26" customFormat="1" ht="21" customHeight="1" hidden="1">
      <c r="A220" s="124"/>
      <c r="B220" s="126"/>
      <c r="C220" s="127"/>
      <c r="D220" s="65"/>
    </row>
    <row r="221" spans="1:4" s="26" customFormat="1" ht="22.5" customHeight="1" hidden="1">
      <c r="A221" s="124"/>
      <c r="B221" s="126"/>
      <c r="C221" s="127"/>
      <c r="D221" s="65"/>
    </row>
    <row r="222" spans="1:4" s="26" customFormat="1" ht="18.75" hidden="1">
      <c r="A222" s="124"/>
      <c r="B222" s="126"/>
      <c r="C222" s="127"/>
      <c r="D222" s="65"/>
    </row>
    <row r="223" spans="1:4" s="26" customFormat="1" ht="18.75" hidden="1">
      <c r="A223" s="124"/>
      <c r="B223" s="126"/>
      <c r="C223" s="128"/>
      <c r="D223" s="65"/>
    </row>
    <row r="224" spans="1:4" s="26" customFormat="1" ht="22.5" customHeight="1" hidden="1">
      <c r="A224" s="124"/>
      <c r="B224" s="126"/>
      <c r="C224" s="128"/>
      <c r="D224" s="65"/>
    </row>
    <row r="225" spans="1:4" s="26" customFormat="1" ht="22.5" customHeight="1" hidden="1">
      <c r="A225" s="124"/>
      <c r="B225" s="126"/>
      <c r="C225" s="128"/>
      <c r="D225" s="65"/>
    </row>
    <row r="226" spans="1:4" s="26" customFormat="1" ht="22.5" customHeight="1" hidden="1">
      <c r="A226" s="124"/>
      <c r="B226" s="126"/>
      <c r="C226" s="127"/>
      <c r="D226" s="65"/>
    </row>
    <row r="227" spans="1:4" s="26" customFormat="1" ht="22.5" customHeight="1" hidden="1">
      <c r="A227" s="124"/>
      <c r="B227" s="126"/>
      <c r="C227" s="127"/>
      <c r="D227" s="65"/>
    </row>
    <row r="228" spans="1:4" s="26" customFormat="1" ht="22.5" customHeight="1" hidden="1">
      <c r="A228" s="124"/>
      <c r="B228" s="126"/>
      <c r="C228" s="128"/>
      <c r="D228" s="65"/>
    </row>
    <row r="229" spans="1:4" s="26" customFormat="1" ht="19.5" hidden="1">
      <c r="A229" s="125"/>
      <c r="B229" s="129" t="s">
        <v>109</v>
      </c>
      <c r="C229" s="130"/>
      <c r="D229" s="69">
        <f>SUM(D217:D228)</f>
        <v>0</v>
      </c>
    </row>
    <row r="230" spans="1:4" s="26" customFormat="1" ht="18.75" hidden="1">
      <c r="A230" s="113" t="s">
        <v>59</v>
      </c>
      <c r="B230" s="94"/>
      <c r="C230" s="95"/>
      <c r="D230" s="29"/>
    </row>
    <row r="231" spans="1:4" s="26" customFormat="1" ht="18.75" hidden="1">
      <c r="A231" s="114"/>
      <c r="B231" s="120"/>
      <c r="C231" s="121"/>
      <c r="D231" s="29"/>
    </row>
    <row r="232" spans="1:4" s="26" customFormat="1" ht="21" customHeight="1" hidden="1">
      <c r="A232" s="114"/>
      <c r="B232" s="94"/>
      <c r="C232" s="95"/>
      <c r="D232" s="29"/>
    </row>
    <row r="233" spans="1:4" s="26" customFormat="1" ht="18.75" hidden="1">
      <c r="A233" s="114"/>
      <c r="B233" s="94"/>
      <c r="C233" s="95"/>
      <c r="D233" s="29"/>
    </row>
    <row r="234" spans="1:4" s="26" customFormat="1" ht="18.75" hidden="1">
      <c r="A234" s="114"/>
      <c r="B234" s="94"/>
      <c r="C234" s="95"/>
      <c r="D234" s="29"/>
    </row>
    <row r="235" spans="1:4" s="26" customFormat="1" ht="21" customHeight="1" hidden="1">
      <c r="A235" s="114"/>
      <c r="B235" s="94"/>
      <c r="C235" s="95"/>
      <c r="D235" s="29"/>
    </row>
    <row r="236" spans="1:4" s="26" customFormat="1" ht="18.75" hidden="1">
      <c r="A236" s="114"/>
      <c r="B236" s="94"/>
      <c r="C236" s="95"/>
      <c r="D236" s="29"/>
    </row>
    <row r="237" spans="1:4" s="26" customFormat="1" ht="21" customHeight="1" hidden="1">
      <c r="A237" s="114"/>
      <c r="B237" s="94"/>
      <c r="C237" s="95"/>
      <c r="D237" s="29"/>
    </row>
    <row r="238" spans="1:4" s="26" customFormat="1" ht="21" customHeight="1" hidden="1">
      <c r="A238" s="114"/>
      <c r="B238" s="94"/>
      <c r="C238" s="95"/>
      <c r="D238" s="29"/>
    </row>
    <row r="239" spans="1:4" s="26" customFormat="1" ht="21" customHeight="1" hidden="1">
      <c r="A239" s="114"/>
      <c r="B239" s="94"/>
      <c r="C239" s="95"/>
      <c r="D239" s="29"/>
    </row>
    <row r="240" spans="1:4" s="26" customFormat="1" ht="18" customHeight="1" hidden="1">
      <c r="A240" s="115"/>
      <c r="B240" s="118" t="s">
        <v>109</v>
      </c>
      <c r="C240" s="119"/>
      <c r="D240" s="62">
        <f>D230+D231+D232+D233+D234+D235+D236+D237+D238</f>
        <v>0</v>
      </c>
    </row>
    <row r="241" spans="1:4" s="26" customFormat="1" ht="1.5" customHeight="1">
      <c r="A241" s="77" t="s">
        <v>137</v>
      </c>
      <c r="B241" s="120"/>
      <c r="C241" s="131"/>
      <c r="D241" s="29"/>
    </row>
    <row r="242" spans="1:4" s="26" customFormat="1" ht="18.75" customHeight="1">
      <c r="A242" s="114" t="s">
        <v>165</v>
      </c>
      <c r="B242" s="94" t="s">
        <v>166</v>
      </c>
      <c r="C242" s="95"/>
      <c r="D242" s="29">
        <v>2978</v>
      </c>
    </row>
    <row r="243" spans="1:4" s="26" customFormat="1" ht="19.5" customHeight="1" hidden="1">
      <c r="A243" s="114"/>
      <c r="B243" s="126"/>
      <c r="C243" s="127"/>
      <c r="D243" s="65"/>
    </row>
    <row r="244" spans="1:4" s="26" customFormat="1" ht="19.5" customHeight="1" hidden="1">
      <c r="A244" s="114"/>
      <c r="B244" s="126"/>
      <c r="C244" s="127"/>
      <c r="D244" s="65"/>
    </row>
    <row r="245" spans="1:4" s="26" customFormat="1" ht="19.5" customHeight="1" hidden="1">
      <c r="A245" s="114"/>
      <c r="B245" s="126"/>
      <c r="C245" s="127"/>
      <c r="D245" s="65"/>
    </row>
    <row r="246" spans="1:4" s="26" customFormat="1" ht="19.5" customHeight="1" hidden="1">
      <c r="A246" s="114"/>
      <c r="B246" s="126"/>
      <c r="C246" s="127"/>
      <c r="D246" s="65"/>
    </row>
    <row r="247" spans="1:4" s="26" customFormat="1" ht="19.5" customHeight="1" hidden="1">
      <c r="A247" s="114"/>
      <c r="B247" s="126"/>
      <c r="C247" s="127"/>
      <c r="D247" s="65"/>
    </row>
    <row r="248" spans="1:4" s="26" customFormat="1" ht="19.5" customHeight="1" hidden="1">
      <c r="A248" s="114"/>
      <c r="B248" s="126"/>
      <c r="C248" s="127"/>
      <c r="D248" s="65"/>
    </row>
    <row r="249" spans="1:4" s="26" customFormat="1" ht="19.5" customHeight="1" hidden="1">
      <c r="A249" s="114"/>
      <c r="B249" s="126"/>
      <c r="C249" s="127"/>
      <c r="D249" s="65"/>
    </row>
    <row r="250" spans="1:4" s="26" customFormat="1" ht="18.75" customHeight="1">
      <c r="A250" s="115"/>
      <c r="B250" s="79" t="s">
        <v>109</v>
      </c>
      <c r="C250" s="80"/>
      <c r="D250" s="69">
        <f>SUM(D241:D249)</f>
        <v>2978</v>
      </c>
    </row>
    <row r="251" spans="1:4" s="26" customFormat="1" ht="33" customHeight="1">
      <c r="A251" s="77" t="s">
        <v>12</v>
      </c>
      <c r="B251" s="94" t="s">
        <v>172</v>
      </c>
      <c r="C251" s="95"/>
      <c r="D251" s="29">
        <v>72000</v>
      </c>
    </row>
    <row r="252" spans="1:4" s="26" customFormat="1" ht="18.75" customHeight="1" hidden="1">
      <c r="A252" s="64"/>
      <c r="B252" s="94"/>
      <c r="C252" s="95"/>
      <c r="D252" s="29"/>
    </row>
    <row r="253" spans="1:4" s="26" customFormat="1" ht="41.25" customHeight="1" hidden="1">
      <c r="A253" s="64"/>
      <c r="B253" s="94"/>
      <c r="C253" s="95"/>
      <c r="D253" s="29"/>
    </row>
    <row r="254" spans="1:4" s="26" customFormat="1" ht="18.75" customHeight="1" hidden="1">
      <c r="A254" s="64"/>
      <c r="B254" s="94"/>
      <c r="C254" s="95"/>
      <c r="D254" s="29"/>
    </row>
    <row r="255" spans="1:4" s="26" customFormat="1" ht="18.75" customHeight="1" hidden="1">
      <c r="A255" s="64"/>
      <c r="B255" s="94"/>
      <c r="C255" s="95"/>
      <c r="D255" s="29"/>
    </row>
    <row r="256" spans="1:4" s="26" customFormat="1" ht="18.75" customHeight="1" hidden="1">
      <c r="A256" s="64"/>
      <c r="B256" s="94"/>
      <c r="C256" s="95"/>
      <c r="D256" s="29"/>
    </row>
    <row r="257" spans="1:4" s="26" customFormat="1" ht="18.75" customHeight="1" hidden="1">
      <c r="A257" s="64"/>
      <c r="B257" s="94"/>
      <c r="C257" s="95"/>
      <c r="D257" s="29"/>
    </row>
    <row r="258" spans="1:4" s="26" customFormat="1" ht="18.75" customHeight="1" hidden="1">
      <c r="A258" s="64"/>
      <c r="B258" s="94"/>
      <c r="C258" s="95"/>
      <c r="D258" s="29"/>
    </row>
    <row r="259" spans="1:4" s="26" customFormat="1" ht="18.75" customHeight="1" hidden="1">
      <c r="A259" s="64"/>
      <c r="B259" s="94"/>
      <c r="C259" s="95"/>
      <c r="D259" s="29"/>
    </row>
    <row r="260" spans="1:4" s="26" customFormat="1" ht="18.75" customHeight="1">
      <c r="A260" s="41"/>
      <c r="B260" s="118" t="s">
        <v>109</v>
      </c>
      <c r="C260" s="119"/>
      <c r="D260" s="62">
        <f>SUM(D251:D259)</f>
        <v>72000</v>
      </c>
    </row>
    <row r="261" spans="1:4" s="26" customFormat="1" ht="1.5" customHeight="1" hidden="1">
      <c r="A261" s="140"/>
      <c r="B261" s="94"/>
      <c r="C261" s="95"/>
      <c r="D261" s="29"/>
    </row>
    <row r="262" spans="1:4" s="26" customFormat="1" ht="21.75" customHeight="1" hidden="1">
      <c r="A262" s="141"/>
      <c r="B262" s="94"/>
      <c r="C262" s="95"/>
      <c r="D262" s="29"/>
    </row>
    <row r="263" spans="1:4" s="26" customFormat="1" ht="21.75" customHeight="1" hidden="1">
      <c r="A263" s="142"/>
      <c r="B263" s="94"/>
      <c r="C263" s="95"/>
      <c r="D263" s="29"/>
    </row>
    <row r="264" spans="1:4" s="26" customFormat="1" ht="19.5">
      <c r="A264" s="21"/>
      <c r="B264" s="118" t="s">
        <v>109</v>
      </c>
      <c r="C264" s="119"/>
      <c r="D264" s="62">
        <f>SUM(D261:D263)</f>
        <v>0</v>
      </c>
    </row>
    <row r="265" spans="1:7" s="26" customFormat="1" ht="19.5" customHeight="1">
      <c r="A265" s="21"/>
      <c r="B265" s="132" t="s">
        <v>19</v>
      </c>
      <c r="C265" s="133"/>
      <c r="D265" s="24">
        <f>D157+D12</f>
        <v>1231352.4899999998</v>
      </c>
      <c r="E265" s="27"/>
      <c r="F265" s="28"/>
      <c r="G265" s="28"/>
    </row>
    <row r="266" spans="1:7" s="26" customFormat="1" ht="19.5" customHeight="1">
      <c r="A266" s="81"/>
      <c r="B266" s="134" t="s">
        <v>58</v>
      </c>
      <c r="C266" s="135"/>
      <c r="D266" s="71">
        <f>SUM(D267:D272)</f>
        <v>43600</v>
      </c>
      <c r="E266" s="27"/>
      <c r="G266" s="28"/>
    </row>
    <row r="267" spans="1:7" s="26" customFormat="1" ht="18.75">
      <c r="A267" s="81" t="s">
        <v>14</v>
      </c>
      <c r="B267" s="126" t="s">
        <v>171</v>
      </c>
      <c r="C267" s="127"/>
      <c r="D267" s="65">
        <v>27600</v>
      </c>
      <c r="E267" s="27"/>
      <c r="G267" s="28"/>
    </row>
    <row r="268" spans="1:5" s="26" customFormat="1" ht="37.5">
      <c r="A268" s="81" t="s">
        <v>106</v>
      </c>
      <c r="B268" s="126" t="s">
        <v>172</v>
      </c>
      <c r="C268" s="127"/>
      <c r="D268" s="65">
        <v>16000</v>
      </c>
      <c r="E268" s="27"/>
    </row>
    <row r="269" spans="1:5" s="26" customFormat="1" ht="18.75" customHeight="1" hidden="1">
      <c r="A269" s="136"/>
      <c r="B269" s="126"/>
      <c r="C269" s="127"/>
      <c r="D269" s="65"/>
      <c r="E269" s="76"/>
    </row>
    <row r="270" spans="1:5" s="26" customFormat="1" ht="18.75" customHeight="1" hidden="1">
      <c r="A270" s="137"/>
      <c r="B270" s="126"/>
      <c r="C270" s="127"/>
      <c r="D270" s="65"/>
      <c r="E270" s="76"/>
    </row>
    <row r="271" spans="1:4" s="26" customFormat="1" ht="18.75" hidden="1">
      <c r="A271" s="81"/>
      <c r="B271" s="126"/>
      <c r="C271" s="127"/>
      <c r="D271" s="65"/>
    </row>
    <row r="272" spans="1:4" s="26" customFormat="1" ht="18.75" customHeight="1" hidden="1">
      <c r="A272" s="60"/>
      <c r="B272" s="94"/>
      <c r="C272" s="143"/>
      <c r="D272" s="29"/>
    </row>
    <row r="273" spans="1:7" s="26" customFormat="1" ht="21" customHeight="1">
      <c r="A273" s="52"/>
      <c r="B273" s="144" t="s">
        <v>120</v>
      </c>
      <c r="C273" s="145"/>
      <c r="D273" s="24">
        <f>D265+D266</f>
        <v>1274952.4899999998</v>
      </c>
      <c r="F273" s="28"/>
      <c r="G273" s="28"/>
    </row>
    <row r="274" spans="1:4" s="26" customFormat="1" ht="18.75" customHeight="1" hidden="1">
      <c r="A274" s="52"/>
      <c r="B274" s="94"/>
      <c r="C274" s="95"/>
      <c r="D274" s="29"/>
    </row>
    <row r="275" spans="1:4" s="26" customFormat="1" ht="18.75" customHeight="1" hidden="1">
      <c r="A275" s="52"/>
      <c r="B275" s="94"/>
      <c r="C275" s="95"/>
      <c r="D275" s="29"/>
    </row>
    <row r="276" spans="1:4" s="68" customFormat="1" ht="21" customHeight="1">
      <c r="A276" s="66"/>
      <c r="B276" s="146" t="s">
        <v>119</v>
      </c>
      <c r="C276" s="147"/>
      <c r="D276" s="67">
        <f>D10-D265-D266</f>
        <v>4315816.42</v>
      </c>
    </row>
    <row r="277" spans="1:4" s="26" customFormat="1" ht="21" customHeight="1">
      <c r="A277" s="52"/>
      <c r="B277" s="94"/>
      <c r="C277" s="95"/>
      <c r="D277" s="29"/>
    </row>
    <row r="278" spans="1:5" s="26" customFormat="1" ht="23.25" customHeight="1">
      <c r="A278" s="52"/>
      <c r="B278" s="149" t="s">
        <v>88</v>
      </c>
      <c r="C278" s="149"/>
      <c r="D278" s="24">
        <f>D277+D280+D281+D282+D283+D285+D287+D288</f>
        <v>7700</v>
      </c>
      <c r="E278" s="27"/>
    </row>
    <row r="279" spans="1:5" s="26" customFormat="1" ht="0.75" customHeight="1">
      <c r="A279" s="52"/>
      <c r="B279" s="94" t="s">
        <v>96</v>
      </c>
      <c r="C279" s="95"/>
      <c r="D279" s="29"/>
      <c r="E279" s="27"/>
    </row>
    <row r="280" spans="1:5" s="26" customFormat="1" ht="63" customHeight="1">
      <c r="A280" s="77" t="s">
        <v>18</v>
      </c>
      <c r="B280" s="94" t="s">
        <v>114</v>
      </c>
      <c r="C280" s="95"/>
      <c r="D280" s="75">
        <v>7700</v>
      </c>
      <c r="E280" s="27"/>
    </row>
    <row r="281" spans="1:5" s="26" customFormat="1" ht="21" customHeight="1" hidden="1">
      <c r="A281" s="41"/>
      <c r="B281" s="148"/>
      <c r="C281" s="148"/>
      <c r="D281" s="29"/>
      <c r="E281" s="27"/>
    </row>
    <row r="282" spans="1:5" s="26" customFormat="1" ht="15.75" customHeight="1" hidden="1">
      <c r="A282" s="140"/>
      <c r="B282" s="94"/>
      <c r="C282" s="95"/>
      <c r="D282" s="29"/>
      <c r="E282" s="27"/>
    </row>
    <row r="283" spans="1:5" s="26" customFormat="1" ht="15.75" customHeight="1" hidden="1">
      <c r="A283" s="141"/>
      <c r="B283" s="94"/>
      <c r="C283" s="95"/>
      <c r="D283" s="29"/>
      <c r="E283" s="27"/>
    </row>
    <row r="284" spans="1:5" s="26" customFormat="1" ht="15.75" customHeight="1" hidden="1">
      <c r="A284" s="141"/>
      <c r="B284" s="94"/>
      <c r="C284" s="95"/>
      <c r="D284" s="29"/>
      <c r="E284" s="27"/>
    </row>
    <row r="285" spans="1:5" s="26" customFormat="1" ht="15.75" customHeight="1" hidden="1">
      <c r="A285" s="142"/>
      <c r="B285" s="22"/>
      <c r="C285" s="22"/>
      <c r="D285" s="29"/>
      <c r="E285" s="27"/>
    </row>
    <row r="286" spans="1:5" s="26" customFormat="1" ht="15.75" customHeight="1" hidden="1">
      <c r="A286" s="22"/>
      <c r="D286" s="31"/>
      <c r="E286" s="27"/>
    </row>
    <row r="287" spans="1:4" ht="15.75" customHeight="1" hidden="1">
      <c r="A287" s="74"/>
      <c r="B287" s="148"/>
      <c r="C287" s="148"/>
      <c r="D287" s="75"/>
    </row>
    <row r="288" spans="1:4" ht="15.75" customHeight="1" hidden="1">
      <c r="A288" s="21"/>
      <c r="B288" s="94"/>
      <c r="C288" s="95"/>
      <c r="D288" s="75"/>
    </row>
    <row r="289" spans="1:8" s="30" customFormat="1" ht="18.75">
      <c r="A289" s="74"/>
      <c r="B289" s="106"/>
      <c r="C289" s="106"/>
      <c r="D289" s="75"/>
      <c r="F289" s="22"/>
      <c r="G289" s="22"/>
      <c r="H289" s="22"/>
    </row>
  </sheetData>
  <sheetProtection/>
  <mergeCells count="183">
    <mergeCell ref="B279:C279"/>
    <mergeCell ref="B280:C280"/>
    <mergeCell ref="B281:C281"/>
    <mergeCell ref="B289:C289"/>
    <mergeCell ref="A282:A285"/>
    <mergeCell ref="B282:C282"/>
    <mergeCell ref="B283:C283"/>
    <mergeCell ref="B284:C284"/>
    <mergeCell ref="B287:C287"/>
    <mergeCell ref="B288:C288"/>
    <mergeCell ref="B273:C273"/>
    <mergeCell ref="B274:C274"/>
    <mergeCell ref="B275:C275"/>
    <mergeCell ref="B276:C276"/>
    <mergeCell ref="B277:C277"/>
    <mergeCell ref="B278:C278"/>
    <mergeCell ref="B268:C268"/>
    <mergeCell ref="A269:A270"/>
    <mergeCell ref="B269:C269"/>
    <mergeCell ref="B270:C270"/>
    <mergeCell ref="B271:C271"/>
    <mergeCell ref="B272:C272"/>
    <mergeCell ref="B251:C251"/>
    <mergeCell ref="B252:C252"/>
    <mergeCell ref="B253:C253"/>
    <mergeCell ref="B265:C265"/>
    <mergeCell ref="B266:C266"/>
    <mergeCell ref="B267:C267"/>
    <mergeCell ref="B260:C260"/>
    <mergeCell ref="B259:C259"/>
    <mergeCell ref="A261:A263"/>
    <mergeCell ref="B261:C261"/>
    <mergeCell ref="B262:C262"/>
    <mergeCell ref="B263:C263"/>
    <mergeCell ref="B264:C264"/>
    <mergeCell ref="B254:C254"/>
    <mergeCell ref="B255:C255"/>
    <mergeCell ref="B256:C256"/>
    <mergeCell ref="B257:C257"/>
    <mergeCell ref="B258:C258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A230:A240"/>
    <mergeCell ref="B230:C230"/>
    <mergeCell ref="B231:C231"/>
    <mergeCell ref="B232:C232"/>
    <mergeCell ref="B233:C233"/>
    <mergeCell ref="B234:C234"/>
    <mergeCell ref="A217:A229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A211:A216"/>
    <mergeCell ref="B211:C211"/>
    <mergeCell ref="B212:C212"/>
    <mergeCell ref="B213:C213"/>
    <mergeCell ref="B214:C214"/>
    <mergeCell ref="B215:C215"/>
    <mergeCell ref="B216:C216"/>
    <mergeCell ref="B204:C204"/>
    <mergeCell ref="B205:C205"/>
    <mergeCell ref="B206:C206"/>
    <mergeCell ref="A207:A210"/>
    <mergeCell ref="B207:C207"/>
    <mergeCell ref="B208:C208"/>
    <mergeCell ref="B209:C209"/>
    <mergeCell ref="B210:C210"/>
    <mergeCell ref="A196:A199"/>
    <mergeCell ref="B196:C196"/>
    <mergeCell ref="B197:C197"/>
    <mergeCell ref="B198:C198"/>
    <mergeCell ref="B199:C199"/>
    <mergeCell ref="A200:A206"/>
    <mergeCell ref="B200:C200"/>
    <mergeCell ref="B201:C201"/>
    <mergeCell ref="B202:C202"/>
    <mergeCell ref="B203:C203"/>
    <mergeCell ref="A188:A19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5" horizontalDpi="600" verticalDpi="600" orientation="portrait" paperSize="9" scale="69" r:id="rId1"/>
  <rowBreaks count="1" manualBreakCount="1">
    <brk id="24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7"/>
  <sheetViews>
    <sheetView view="pageBreakPreview" zoomScale="70" zoomScaleSheetLayoutView="70" zoomScalePageLayoutView="0" workbookViewId="0" topLeftCell="A1">
      <selection activeCell="N13" sqref="N1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530</v>
      </c>
      <c r="B1" s="96"/>
      <c r="C1" s="96"/>
      <c r="D1" s="96"/>
      <c r="E1" s="96"/>
    </row>
    <row r="2" spans="1:5" ht="26.25" customHeight="1">
      <c r="A2" s="97" t="s">
        <v>529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531</v>
      </c>
      <c r="B4" s="99"/>
      <c r="C4" s="99"/>
      <c r="D4" s="78">
        <v>4653563.88</v>
      </c>
      <c r="E4" s="23"/>
    </row>
    <row r="5" spans="1:5" ht="23.25" customHeight="1">
      <c r="A5" s="99" t="s">
        <v>532</v>
      </c>
      <c r="B5" s="99"/>
      <c r="C5" s="99"/>
      <c r="D5" s="54">
        <f>D8+D9+D7+D6</f>
        <v>801081.48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f>803736.37-2654.89</f>
        <v>801081.48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533</v>
      </c>
      <c r="B10" s="99"/>
      <c r="C10" s="99"/>
      <c r="D10" s="54">
        <f>D4+D5+D9</f>
        <v>5454645.359999999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1851024.8599999999</v>
      </c>
      <c r="E12" s="24"/>
      <c r="F12" s="63"/>
    </row>
    <row r="13" spans="1:5" s="25" customFormat="1" ht="33.75" customHeight="1">
      <c r="A13" s="52" t="s">
        <v>55</v>
      </c>
      <c r="B13" s="106" t="s">
        <v>507</v>
      </c>
      <c r="C13" s="106"/>
      <c r="D13" s="39">
        <f>D14+D15+D16+D17+D18+D19+D20+D21+D22+D23+D24+D25+D26+D27+D28+D29+D30+D31+D32+D33</f>
        <v>1737266.52</v>
      </c>
      <c r="E13" s="24"/>
    </row>
    <row r="14" spans="1:5" s="25" customFormat="1" ht="21" customHeight="1">
      <c r="A14" s="57"/>
      <c r="B14" s="51"/>
      <c r="C14" s="50" t="s">
        <v>73</v>
      </c>
      <c r="D14" s="46">
        <v>1079196.33</v>
      </c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82"/>
      <c r="E22" s="32"/>
    </row>
    <row r="23" spans="1:5" s="33" customFormat="1" ht="22.5" customHeight="1">
      <c r="A23" s="57"/>
      <c r="B23" s="51"/>
      <c r="C23" s="50" t="s">
        <v>18</v>
      </c>
      <c r="D23" s="82">
        <v>341500</v>
      </c>
      <c r="E23" s="32"/>
    </row>
    <row r="24" spans="1:5" s="33" customFormat="1" ht="22.5" customHeight="1" hidden="1">
      <c r="A24" s="57"/>
      <c r="B24" s="51"/>
      <c r="C24" s="50" t="s">
        <v>31</v>
      </c>
      <c r="D24" s="82"/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 hidden="1">
      <c r="A26" s="57"/>
      <c r="B26" s="51"/>
      <c r="C26" s="50" t="s">
        <v>45</v>
      </c>
      <c r="D26" s="82"/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>
      <c r="A29" s="57"/>
      <c r="B29" s="51"/>
      <c r="C29" s="50" t="s">
        <v>76</v>
      </c>
      <c r="D29" s="82">
        <v>48144.01</v>
      </c>
      <c r="E29" s="32"/>
    </row>
    <row r="30" spans="1:5" s="33" customFormat="1" ht="21" customHeight="1">
      <c r="A30" s="57"/>
      <c r="B30" s="51"/>
      <c r="C30" s="50" t="s">
        <v>86</v>
      </c>
      <c r="D30" s="82">
        <v>167551.29</v>
      </c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>
      <c r="A32" s="57"/>
      <c r="B32" s="51"/>
      <c r="C32" s="50" t="s">
        <v>302</v>
      </c>
      <c r="D32" s="83">
        <f>82684.34+18190.55</f>
        <v>100874.89</v>
      </c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56728.899999999994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>
      <c r="A37" s="52"/>
      <c r="B37" s="109" t="s">
        <v>90</v>
      </c>
      <c r="C37" s="109"/>
      <c r="D37" s="86">
        <v>56081.7</v>
      </c>
      <c r="E37" s="24"/>
    </row>
    <row r="38" spans="1:5" s="25" customFormat="1" ht="24" customHeight="1">
      <c r="A38" s="52"/>
      <c r="B38" s="109" t="s">
        <v>91</v>
      </c>
      <c r="C38" s="109"/>
      <c r="D38" s="85">
        <v>647.2</v>
      </c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57029.44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1416.72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>
      <c r="A82" s="57"/>
      <c r="B82" s="50"/>
      <c r="C82" s="50" t="s">
        <v>31</v>
      </c>
      <c r="D82" s="89">
        <v>361.91</v>
      </c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>
      <c r="A84" s="57"/>
      <c r="B84" s="50"/>
      <c r="C84" s="50" t="s">
        <v>45</v>
      </c>
      <c r="D84" s="89">
        <v>1054.81</v>
      </c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47275.76</v>
      </c>
      <c r="E92" s="32"/>
    </row>
    <row r="93" spans="1:5" s="25" customFormat="1" ht="27" customHeight="1" hidden="1">
      <c r="A93" s="57"/>
      <c r="B93" s="58"/>
      <c r="C93" s="50" t="s">
        <v>73</v>
      </c>
      <c r="D93" s="82"/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>
      <c r="A97" s="57"/>
      <c r="B97" s="58"/>
      <c r="C97" s="50" t="s">
        <v>63</v>
      </c>
      <c r="D97" s="89">
        <v>47275.76</v>
      </c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 hidden="1">
      <c r="A104" s="57"/>
      <c r="B104" s="58"/>
      <c r="C104" s="50" t="s">
        <v>45</v>
      </c>
      <c r="D104" s="89"/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8336.96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>
      <c r="A137" s="57"/>
      <c r="B137" s="50"/>
      <c r="C137" s="50" t="s">
        <v>63</v>
      </c>
      <c r="D137" s="89">
        <v>8336.96</v>
      </c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19.5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>
      <c r="A153" s="113" t="s">
        <v>56</v>
      </c>
      <c r="B153" s="116"/>
      <c r="C153" s="117"/>
      <c r="D153" s="91"/>
      <c r="E153" s="32"/>
    </row>
    <row r="154" spans="1:5" s="25" customFormat="1" ht="2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 hidden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D167+D171+D175+D180+D200+D203+D209+D217+D194+D232+D185+D189+D212+D224</f>
        <v>31032.72</v>
      </c>
      <c r="E157" s="24"/>
      <c r="F157" s="63"/>
    </row>
    <row r="158" spans="1:6" s="25" customFormat="1" ht="27" customHeight="1" hidden="1">
      <c r="A158" s="113" t="s">
        <v>97</v>
      </c>
      <c r="B158" s="94"/>
      <c r="C158" s="95"/>
      <c r="D158" s="85"/>
      <c r="E158" s="59"/>
      <c r="F158" s="63"/>
    </row>
    <row r="159" spans="1:6" s="25" customFormat="1" ht="18.75" hidden="1">
      <c r="A159" s="114"/>
      <c r="B159" s="94"/>
      <c r="C159" s="95"/>
      <c r="D159" s="85"/>
      <c r="E159" s="59"/>
      <c r="F159" s="63"/>
    </row>
    <row r="160" spans="1:7" s="25" customFormat="1" ht="18.75" hidden="1">
      <c r="A160" s="114"/>
      <c r="B160" s="94"/>
      <c r="C160" s="95"/>
      <c r="D160" s="85"/>
      <c r="E160" s="59"/>
      <c r="G160" s="63"/>
    </row>
    <row r="161" spans="1:7" s="25" customFormat="1" ht="18.75" hidden="1">
      <c r="A161" s="114"/>
      <c r="B161" s="94"/>
      <c r="C161" s="95"/>
      <c r="D161" s="85"/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88">
        <f>SUM(D158:D166)</f>
        <v>0</v>
      </c>
      <c r="E167" s="59"/>
    </row>
    <row r="168" spans="1:4" s="26" customFormat="1" ht="18.75">
      <c r="A168" s="99" t="s">
        <v>64</v>
      </c>
      <c r="B168" s="94" t="s">
        <v>534</v>
      </c>
      <c r="C168" s="95"/>
      <c r="D168" s="65">
        <v>24150</v>
      </c>
    </row>
    <row r="169" spans="1:4" s="26" customFormat="1" ht="18" customHeight="1" hidden="1">
      <c r="A169" s="99"/>
      <c r="B169" s="94"/>
      <c r="C169" s="95"/>
      <c r="D169" s="65"/>
    </row>
    <row r="170" spans="1:4" s="26" customFormat="1" ht="42" customHeight="1" hidden="1">
      <c r="A170" s="99"/>
      <c r="B170" s="94"/>
      <c r="C170" s="95"/>
      <c r="D170" s="65"/>
    </row>
    <row r="171" spans="1:8" s="26" customFormat="1" ht="19.5">
      <c r="A171" s="99"/>
      <c r="B171" s="118" t="s">
        <v>109</v>
      </c>
      <c r="C171" s="119"/>
      <c r="D171" s="69">
        <f>SUM(D168:D170)</f>
        <v>24150</v>
      </c>
      <c r="F171" s="28"/>
      <c r="H171" s="28"/>
    </row>
    <row r="172" spans="1:4" s="26" customFormat="1" ht="22.5" customHeight="1" hidden="1">
      <c r="A172" s="113" t="s">
        <v>30</v>
      </c>
      <c r="B172" s="94"/>
      <c r="C172" s="95"/>
      <c r="D172" s="65"/>
    </row>
    <row r="173" spans="1:4" s="26" customFormat="1" ht="18.75" hidden="1">
      <c r="A173" s="114"/>
      <c r="B173" s="94"/>
      <c r="C173" s="95"/>
      <c r="D173" s="65"/>
    </row>
    <row r="174" spans="1:4" s="26" customFormat="1" ht="39" customHeight="1" hidden="1">
      <c r="A174" s="114"/>
      <c r="B174" s="94"/>
      <c r="C174" s="95"/>
      <c r="D174" s="65"/>
    </row>
    <row r="175" spans="1:6" s="26" customFormat="1" ht="19.5" hidden="1">
      <c r="A175" s="115"/>
      <c r="B175" s="118" t="s">
        <v>109</v>
      </c>
      <c r="C175" s="119"/>
      <c r="D175" s="69">
        <f>SUM(D172:D174)</f>
        <v>0</v>
      </c>
      <c r="F175" s="28"/>
    </row>
    <row r="176" spans="1:4" s="26" customFormat="1" ht="18" customHeight="1" hidden="1">
      <c r="A176" s="99" t="s">
        <v>65</v>
      </c>
      <c r="B176" s="116"/>
      <c r="C176" s="117"/>
      <c r="D176" s="65"/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4" s="26" customFormat="1" ht="22.5" customHeight="1" hidden="1">
      <c r="A179" s="99"/>
      <c r="B179" s="94"/>
      <c r="C179" s="95"/>
      <c r="D179" s="65"/>
    </row>
    <row r="180" spans="1:7" s="26" customFormat="1" ht="19.5" hidden="1">
      <c r="A180" s="99"/>
      <c r="B180" s="118" t="s">
        <v>109</v>
      </c>
      <c r="C180" s="119"/>
      <c r="D180" s="69">
        <f>SUM(D176:D179)</f>
        <v>0</v>
      </c>
      <c r="G180" s="28"/>
    </row>
    <row r="181" spans="1:7" s="26" customFormat="1" ht="18.75">
      <c r="A181" s="113" t="s">
        <v>134</v>
      </c>
      <c r="B181" s="94" t="s">
        <v>104</v>
      </c>
      <c r="C181" s="95"/>
      <c r="D181" s="65">
        <f>180.47+355.95+354.29+354.29+177.14+91.4</f>
        <v>1513.54</v>
      </c>
      <c r="G181" s="28"/>
    </row>
    <row r="182" spans="1:7" s="26" customFormat="1" ht="18.75">
      <c r="A182" s="114"/>
      <c r="B182" s="94" t="s">
        <v>101</v>
      </c>
      <c r="C182" s="95"/>
      <c r="D182" s="65">
        <v>2983.18</v>
      </c>
      <c r="G182" s="28"/>
    </row>
    <row r="183" spans="1:4" s="26" customFormat="1" ht="22.5" customHeight="1" hidden="1">
      <c r="A183" s="114"/>
      <c r="B183" s="94"/>
      <c r="C183" s="95"/>
      <c r="D183" s="65"/>
    </row>
    <row r="184" spans="1:4" s="26" customFormat="1" ht="37.5" customHeight="1" hidden="1">
      <c r="A184" s="114"/>
      <c r="B184" s="94"/>
      <c r="C184" s="95"/>
      <c r="D184" s="65"/>
    </row>
    <row r="185" spans="1:6" s="26" customFormat="1" ht="26.25" customHeight="1">
      <c r="A185" s="115"/>
      <c r="B185" s="118" t="s">
        <v>109</v>
      </c>
      <c r="C185" s="119"/>
      <c r="D185" s="69">
        <f>SUM(D181:D184)</f>
        <v>4496.719999999999</v>
      </c>
      <c r="F185" s="28"/>
    </row>
    <row r="186" spans="1:4" s="26" customFormat="1" ht="26.25" customHeight="1" hidden="1">
      <c r="A186" s="99" t="s">
        <v>83</v>
      </c>
      <c r="B186" s="94"/>
      <c r="C186" s="95"/>
      <c r="D186" s="65"/>
    </row>
    <row r="187" spans="1:4" s="26" customFormat="1" ht="26.25" customHeight="1" hidden="1">
      <c r="A187" s="99"/>
      <c r="B187" s="120"/>
      <c r="C187" s="121"/>
      <c r="D187" s="65"/>
    </row>
    <row r="188" spans="1:4" s="26" customFormat="1" ht="26.25" customHeight="1" hidden="1">
      <c r="A188" s="99"/>
      <c r="B188" s="94"/>
      <c r="C188" s="95"/>
      <c r="D188" s="65"/>
    </row>
    <row r="189" spans="1:4" s="26" customFormat="1" ht="25.5" customHeight="1">
      <c r="A189" s="99"/>
      <c r="B189" s="118" t="s">
        <v>109</v>
      </c>
      <c r="C189" s="119"/>
      <c r="D189" s="69">
        <f>D186+D187+D188</f>
        <v>0</v>
      </c>
    </row>
    <row r="190" spans="1:4" s="26" customFormat="1" ht="27.75" customHeight="1" hidden="1">
      <c r="A190" s="99" t="s">
        <v>15</v>
      </c>
      <c r="B190" s="116"/>
      <c r="C190" s="117"/>
      <c r="D190" s="86"/>
    </row>
    <row r="191" spans="1:4" s="26" customFormat="1" ht="26.25" customHeight="1" hidden="1">
      <c r="A191" s="99"/>
      <c r="B191" s="94"/>
      <c r="C191" s="95"/>
      <c r="D191" s="65"/>
    </row>
    <row r="192" spans="1:4" s="26" customFormat="1" ht="0.75" customHeight="1" hidden="1">
      <c r="A192" s="99"/>
      <c r="B192" s="94"/>
      <c r="C192" s="95"/>
      <c r="D192" s="65"/>
    </row>
    <row r="193" spans="1:4" s="26" customFormat="1" ht="42.75" customHeight="1" hidden="1">
      <c r="A193" s="99"/>
      <c r="B193" s="94"/>
      <c r="C193" s="95"/>
      <c r="D193" s="65"/>
    </row>
    <row r="194" spans="1:6" s="26" customFormat="1" ht="24.75" customHeight="1" hidden="1">
      <c r="A194" s="99"/>
      <c r="B194" s="118" t="s">
        <v>109</v>
      </c>
      <c r="C194" s="119"/>
      <c r="D194" s="69">
        <f>SUM(D190:D193)</f>
        <v>0</v>
      </c>
      <c r="F194" s="28"/>
    </row>
    <row r="195" spans="1:4" s="26" customFormat="1" ht="18.75">
      <c r="A195" s="113" t="s">
        <v>297</v>
      </c>
      <c r="B195" s="94" t="s">
        <v>122</v>
      </c>
      <c r="C195" s="95"/>
      <c r="D195" s="65">
        <v>1550</v>
      </c>
    </row>
    <row r="196" spans="1:4" s="26" customFormat="1" ht="18.75" customHeight="1" hidden="1">
      <c r="A196" s="114"/>
      <c r="B196" s="94"/>
      <c r="C196" s="122"/>
      <c r="D196" s="65"/>
    </row>
    <row r="197" spans="1:4" s="26" customFormat="1" ht="21" customHeight="1" hidden="1">
      <c r="A197" s="114"/>
      <c r="B197" s="94"/>
      <c r="C197" s="122"/>
      <c r="D197" s="65"/>
    </row>
    <row r="198" spans="1:4" s="26" customFormat="1" ht="18.75" customHeight="1" hidden="1">
      <c r="A198" s="114"/>
      <c r="B198" s="94"/>
      <c r="C198" s="122"/>
      <c r="D198" s="65"/>
    </row>
    <row r="199" spans="1:4" s="26" customFormat="1" ht="44.25" customHeight="1" hidden="1">
      <c r="A199" s="114"/>
      <c r="B199" s="94"/>
      <c r="C199" s="95"/>
      <c r="D199" s="65"/>
    </row>
    <row r="200" spans="1:4" s="26" customFormat="1" ht="19.5">
      <c r="A200" s="115"/>
      <c r="B200" s="118" t="s">
        <v>109</v>
      </c>
      <c r="C200" s="119"/>
      <c r="D200" s="69">
        <f>SUM(D195:D199)</f>
        <v>1550</v>
      </c>
    </row>
    <row r="201" spans="1:6" s="26" customFormat="1" ht="21" customHeight="1">
      <c r="A201" s="113" t="s">
        <v>18</v>
      </c>
      <c r="B201" s="94" t="s">
        <v>535</v>
      </c>
      <c r="C201" s="95"/>
      <c r="D201" s="65">
        <v>690</v>
      </c>
      <c r="F201" s="28"/>
    </row>
    <row r="202" spans="1:4" s="26" customFormat="1" ht="18.75">
      <c r="A202" s="114"/>
      <c r="B202" s="94" t="s">
        <v>43</v>
      </c>
      <c r="C202" s="95"/>
      <c r="D202" s="65">
        <v>26</v>
      </c>
    </row>
    <row r="203" spans="1:7" s="26" customFormat="1" ht="19.5">
      <c r="A203" s="115"/>
      <c r="B203" s="118" t="s">
        <v>109</v>
      </c>
      <c r="C203" s="119"/>
      <c r="D203" s="69">
        <f>D202+D201</f>
        <v>716</v>
      </c>
      <c r="G203" s="28"/>
    </row>
    <row r="204" spans="1:7" s="26" customFormat="1" ht="22.5" customHeight="1" hidden="1">
      <c r="A204" s="123" t="s">
        <v>69</v>
      </c>
      <c r="B204" s="94"/>
      <c r="C204" s="95"/>
      <c r="D204" s="65"/>
      <c r="G204" s="28"/>
    </row>
    <row r="205" spans="1:4" s="26" customFormat="1" ht="25.5" customHeight="1" hidden="1">
      <c r="A205" s="124"/>
      <c r="B205" s="94"/>
      <c r="C205" s="95"/>
      <c r="D205" s="65"/>
    </row>
    <row r="206" spans="1:4" s="26" customFormat="1" ht="21" customHeight="1" hidden="1">
      <c r="A206" s="124"/>
      <c r="B206" s="94"/>
      <c r="C206" s="95"/>
      <c r="D206" s="65"/>
    </row>
    <row r="207" spans="1:4" s="26" customFormat="1" ht="21" customHeight="1" hidden="1">
      <c r="A207" s="124"/>
      <c r="B207" s="126"/>
      <c r="C207" s="127"/>
      <c r="D207" s="65"/>
    </row>
    <row r="208" spans="1:4" s="26" customFormat="1" ht="15.75" customHeight="1" hidden="1">
      <c r="A208" s="124"/>
      <c r="B208" s="126"/>
      <c r="C208" s="128"/>
      <c r="D208" s="65"/>
    </row>
    <row r="209" spans="1:4" s="26" customFormat="1" ht="19.5" hidden="1">
      <c r="A209" s="125"/>
      <c r="B209" s="129" t="s">
        <v>109</v>
      </c>
      <c r="C209" s="130"/>
      <c r="D209" s="69">
        <f>SUM(D204:D208)</f>
        <v>0</v>
      </c>
    </row>
    <row r="210" spans="1:4" s="26" customFormat="1" ht="18.75">
      <c r="A210" s="113" t="s">
        <v>165</v>
      </c>
      <c r="B210" s="94" t="s">
        <v>44</v>
      </c>
      <c r="C210" s="95"/>
      <c r="D210" s="65">
        <v>120</v>
      </c>
    </row>
    <row r="211" spans="1:4" s="26" customFormat="1" ht="18.75" hidden="1">
      <c r="A211" s="114"/>
      <c r="B211" s="94"/>
      <c r="C211" s="95"/>
      <c r="D211" s="65"/>
    </row>
    <row r="212" spans="1:4" s="26" customFormat="1" ht="19.5">
      <c r="A212" s="115"/>
      <c r="B212" s="118" t="s">
        <v>109</v>
      </c>
      <c r="C212" s="119"/>
      <c r="D212" s="69">
        <f>SUM(D210:D211)</f>
        <v>120</v>
      </c>
    </row>
    <row r="213" spans="1:4" s="26" customFormat="1" ht="33.75" customHeight="1" hidden="1">
      <c r="A213" s="77"/>
      <c r="B213" s="120"/>
      <c r="C213" s="131"/>
      <c r="D213" s="65"/>
    </row>
    <row r="214" spans="1:4" s="26" customFormat="1" ht="19.5" customHeight="1" hidden="1">
      <c r="A214" s="114"/>
      <c r="B214" s="126"/>
      <c r="C214" s="127"/>
      <c r="D214" s="65"/>
    </row>
    <row r="215" spans="1:4" s="26" customFormat="1" ht="19.5" customHeight="1" hidden="1">
      <c r="A215" s="114"/>
      <c r="B215" s="126"/>
      <c r="C215" s="127"/>
      <c r="D215" s="65"/>
    </row>
    <row r="216" spans="1:4" s="26" customFormat="1" ht="19.5" customHeight="1" hidden="1">
      <c r="A216" s="114"/>
      <c r="B216" s="126"/>
      <c r="C216" s="127"/>
      <c r="D216" s="65"/>
    </row>
    <row r="217" spans="1:4" s="26" customFormat="1" ht="18.75" customHeight="1" hidden="1">
      <c r="A217" s="115"/>
      <c r="B217" s="79" t="s">
        <v>109</v>
      </c>
      <c r="C217" s="80"/>
      <c r="D217" s="69">
        <f>SUM(D213:D216)</f>
        <v>0</v>
      </c>
    </row>
    <row r="218" spans="1:4" s="26" customFormat="1" ht="18.75" hidden="1">
      <c r="A218" s="113" t="s">
        <v>60</v>
      </c>
      <c r="B218" s="94"/>
      <c r="C218" s="95"/>
      <c r="D218" s="65"/>
    </row>
    <row r="219" spans="1:4" s="26" customFormat="1" ht="42" customHeight="1" hidden="1">
      <c r="A219" s="114"/>
      <c r="B219" s="94"/>
      <c r="C219" s="95"/>
      <c r="D219" s="65"/>
    </row>
    <row r="220" spans="1:4" s="26" customFormat="1" ht="18.75" hidden="1">
      <c r="A220" s="114"/>
      <c r="B220" s="94"/>
      <c r="C220" s="95"/>
      <c r="D220" s="65"/>
    </row>
    <row r="221" spans="1:4" s="26" customFormat="1" ht="36.75" customHeight="1" hidden="1">
      <c r="A221" s="114"/>
      <c r="B221" s="94"/>
      <c r="C221" s="95"/>
      <c r="D221" s="65"/>
    </row>
    <row r="222" spans="1:4" s="26" customFormat="1" ht="27.75" customHeight="1" hidden="1">
      <c r="A222" s="114"/>
      <c r="B222" s="94"/>
      <c r="C222" s="95"/>
      <c r="D222" s="65"/>
    </row>
    <row r="223" spans="1:4" s="26" customFormat="1" ht="37.5" customHeight="1" hidden="1">
      <c r="A223" s="114"/>
      <c r="B223" s="94"/>
      <c r="C223" s="95"/>
      <c r="D223" s="65"/>
    </row>
    <row r="224" spans="1:4" s="26" customFormat="1" ht="21" customHeight="1" hidden="1">
      <c r="A224" s="115"/>
      <c r="B224" s="118" t="s">
        <v>109</v>
      </c>
      <c r="C224" s="119"/>
      <c r="D224" s="69">
        <f>SUM(D218:D223)</f>
        <v>0</v>
      </c>
    </row>
    <row r="225" spans="1:4" s="26" customFormat="1" ht="18.75" hidden="1">
      <c r="A225" s="113" t="s">
        <v>12</v>
      </c>
      <c r="B225" s="94"/>
      <c r="C225" s="95"/>
      <c r="D225" s="65"/>
    </row>
    <row r="226" spans="1:4" s="26" customFormat="1" ht="18.75" hidden="1">
      <c r="A226" s="114"/>
      <c r="B226" s="94"/>
      <c r="C226" s="95"/>
      <c r="D226" s="65"/>
    </row>
    <row r="227" spans="1:4" s="26" customFormat="1" ht="18.75" hidden="1">
      <c r="A227" s="114"/>
      <c r="B227" s="94"/>
      <c r="C227" s="95"/>
      <c r="D227" s="65"/>
    </row>
    <row r="228" spans="1:4" s="26" customFormat="1" ht="18.75" hidden="1">
      <c r="A228" s="114"/>
      <c r="B228" s="94"/>
      <c r="C228" s="95"/>
      <c r="D228" s="65"/>
    </row>
    <row r="229" spans="1:4" s="26" customFormat="1" ht="24" customHeight="1" hidden="1">
      <c r="A229" s="114"/>
      <c r="B229" s="94"/>
      <c r="C229" s="95"/>
      <c r="D229" s="65"/>
    </row>
    <row r="230" spans="1:4" s="26" customFormat="1" ht="18.75" hidden="1">
      <c r="A230" s="114"/>
      <c r="B230" s="94"/>
      <c r="C230" s="95"/>
      <c r="D230" s="65"/>
    </row>
    <row r="231" spans="1:4" s="26" customFormat="1" ht="18.75" hidden="1">
      <c r="A231" s="115"/>
      <c r="B231" s="94"/>
      <c r="C231" s="95"/>
      <c r="D231" s="65"/>
    </row>
    <row r="232" spans="1:4" s="26" customFormat="1" ht="19.5" hidden="1">
      <c r="A232" s="21"/>
      <c r="B232" s="118" t="s">
        <v>109</v>
      </c>
      <c r="C232" s="119"/>
      <c r="D232" s="69">
        <f>SUM(D225:D231)</f>
        <v>0</v>
      </c>
    </row>
    <row r="233" spans="1:7" s="26" customFormat="1" ht="19.5" customHeight="1">
      <c r="A233" s="21"/>
      <c r="B233" s="132" t="s">
        <v>19</v>
      </c>
      <c r="C233" s="133"/>
      <c r="D233" s="71">
        <f>D157+D12</f>
        <v>1882057.5799999998</v>
      </c>
      <c r="E233" s="27"/>
      <c r="F233" s="28"/>
      <c r="G233" s="28"/>
    </row>
    <row r="234" spans="1:7" s="26" customFormat="1" ht="18" customHeight="1">
      <c r="A234" s="81"/>
      <c r="B234" s="134" t="s">
        <v>58</v>
      </c>
      <c r="C234" s="135"/>
      <c r="D234" s="71">
        <f>SUM(D235:D240)</f>
        <v>534509.6</v>
      </c>
      <c r="E234" s="27"/>
      <c r="G234" s="28"/>
    </row>
    <row r="235" spans="1:7" s="26" customFormat="1" ht="18.75">
      <c r="A235" s="77" t="s">
        <v>297</v>
      </c>
      <c r="B235" s="94" t="s">
        <v>537</v>
      </c>
      <c r="C235" s="95"/>
      <c r="D235" s="29">
        <v>248000</v>
      </c>
      <c r="E235" s="27"/>
      <c r="G235" s="28"/>
    </row>
    <row r="236" spans="1:5" s="26" customFormat="1" ht="18.75">
      <c r="A236" s="81" t="s">
        <v>14</v>
      </c>
      <c r="B236" s="126" t="s">
        <v>536</v>
      </c>
      <c r="C236" s="127"/>
      <c r="D236" s="65">
        <v>286509.6</v>
      </c>
      <c r="E236" s="27"/>
    </row>
    <row r="237" spans="1:5" s="26" customFormat="1" ht="18.75" customHeight="1" hidden="1">
      <c r="A237" s="136" t="s">
        <v>370</v>
      </c>
      <c r="B237" s="126"/>
      <c r="C237" s="127"/>
      <c r="D237" s="65"/>
      <c r="E237" s="76"/>
    </row>
    <row r="238" spans="1:5" s="26" customFormat="1" ht="18.75" hidden="1">
      <c r="A238" s="137"/>
      <c r="B238" s="138"/>
      <c r="C238" s="139"/>
      <c r="D238" s="92"/>
      <c r="E238" s="76"/>
    </row>
    <row r="239" spans="1:4" s="26" customFormat="1" ht="18.75" hidden="1">
      <c r="A239" s="81"/>
      <c r="B239" s="126"/>
      <c r="C239" s="127"/>
      <c r="D239" s="65"/>
    </row>
    <row r="240" spans="1:4" s="26" customFormat="1" ht="18.75" customHeight="1" hidden="1">
      <c r="A240" s="60"/>
      <c r="B240" s="94"/>
      <c r="C240" s="143"/>
      <c r="D240" s="29"/>
    </row>
    <row r="241" spans="1:7" s="26" customFormat="1" ht="21" customHeight="1">
      <c r="A241" s="52"/>
      <c r="B241" s="144" t="s">
        <v>120</v>
      </c>
      <c r="C241" s="145"/>
      <c r="D241" s="24">
        <f>D233+D234</f>
        <v>2416567.1799999997</v>
      </c>
      <c r="F241" s="28"/>
      <c r="G241" s="28"/>
    </row>
    <row r="242" spans="1:4" s="26" customFormat="1" ht="18.75" customHeight="1">
      <c r="A242" s="52"/>
      <c r="B242" s="94"/>
      <c r="C242" s="95"/>
      <c r="D242" s="29"/>
    </row>
    <row r="243" spans="1:4" s="26" customFormat="1" ht="18.75" customHeight="1">
      <c r="A243" s="52"/>
      <c r="B243" s="94"/>
      <c r="C243" s="95"/>
      <c r="D243" s="29"/>
    </row>
    <row r="244" spans="1:4" s="68" customFormat="1" ht="21" customHeight="1">
      <c r="A244" s="66"/>
      <c r="B244" s="146" t="s">
        <v>230</v>
      </c>
      <c r="C244" s="147"/>
      <c r="D244" s="67">
        <f>D10-D233-D234</f>
        <v>3038078.1799999992</v>
      </c>
    </row>
    <row r="245" spans="1:4" s="26" customFormat="1" ht="21" customHeight="1">
      <c r="A245" s="52"/>
      <c r="B245" s="94"/>
      <c r="C245" s="95"/>
      <c r="D245" s="29"/>
    </row>
    <row r="246" spans="1:5" s="26" customFormat="1" ht="23.25" customHeight="1">
      <c r="A246" s="52"/>
      <c r="B246" s="149" t="s">
        <v>88</v>
      </c>
      <c r="C246" s="149"/>
      <c r="D246" s="24">
        <f>D245+D248+D249+D250+D251+D253+D255+D256</f>
        <v>2416450</v>
      </c>
      <c r="E246" s="27"/>
    </row>
    <row r="247" spans="1:5" s="26" customFormat="1" ht="0.75" customHeight="1">
      <c r="A247" s="52"/>
      <c r="B247" s="94" t="s">
        <v>96</v>
      </c>
      <c r="C247" s="95"/>
      <c r="D247" s="29"/>
      <c r="E247" s="27"/>
    </row>
    <row r="248" spans="1:5" s="26" customFormat="1" ht="18.75">
      <c r="A248" s="52" t="s">
        <v>64</v>
      </c>
      <c r="B248" s="94" t="s">
        <v>178</v>
      </c>
      <c r="C248" s="95"/>
      <c r="D248" s="29">
        <v>2416450</v>
      </c>
      <c r="E248" s="27"/>
    </row>
    <row r="249" spans="1:5" s="26" customFormat="1" ht="18.75">
      <c r="A249" s="52" t="s">
        <v>18</v>
      </c>
      <c r="B249" s="94"/>
      <c r="C249" s="95"/>
      <c r="D249" s="29"/>
      <c r="E249" s="27"/>
    </row>
    <row r="250" spans="1:5" s="26" customFormat="1" ht="15.75" customHeight="1" hidden="1">
      <c r="A250" s="140"/>
      <c r="B250" s="94"/>
      <c r="C250" s="95"/>
      <c r="D250" s="29"/>
      <c r="E250" s="27"/>
    </row>
    <row r="251" spans="1:5" s="26" customFormat="1" ht="15.75" customHeight="1" hidden="1">
      <c r="A251" s="141"/>
      <c r="B251" s="94"/>
      <c r="C251" s="95"/>
      <c r="D251" s="29"/>
      <c r="E251" s="27"/>
    </row>
    <row r="252" spans="1:5" s="26" customFormat="1" ht="15.75" customHeight="1" hidden="1">
      <c r="A252" s="141"/>
      <c r="B252" s="94"/>
      <c r="C252" s="95"/>
      <c r="D252" s="29"/>
      <c r="E252" s="27"/>
    </row>
    <row r="253" spans="1:5" s="26" customFormat="1" ht="15.75" customHeight="1" hidden="1">
      <c r="A253" s="142"/>
      <c r="B253" s="22"/>
      <c r="C253" s="22"/>
      <c r="D253" s="29"/>
      <c r="E253" s="27"/>
    </row>
    <row r="254" spans="1:5" s="26" customFormat="1" ht="15.75" customHeight="1" hidden="1">
      <c r="A254" s="22"/>
      <c r="D254" s="31"/>
      <c r="E254" s="27"/>
    </row>
    <row r="255" spans="1:4" ht="15.75" customHeight="1" hidden="1">
      <c r="A255" s="74"/>
      <c r="B255" s="148"/>
      <c r="C255" s="148"/>
      <c r="D255" s="75"/>
    </row>
    <row r="256" spans="1:4" ht="15.75" customHeight="1" hidden="1">
      <c r="A256" s="21"/>
      <c r="B256" s="94"/>
      <c r="C256" s="95"/>
      <c r="D256" s="75"/>
    </row>
    <row r="257" spans="1:8" s="30" customFormat="1" ht="18.75" hidden="1">
      <c r="A257" s="74"/>
      <c r="B257" s="106"/>
      <c r="C257" s="106"/>
      <c r="D257" s="75"/>
      <c r="F257" s="22"/>
      <c r="G257" s="22"/>
      <c r="H257" s="22"/>
    </row>
    <row r="258" ht="18.75" hidden="1"/>
    <row r="259" ht="18.75" hidden="1"/>
    <row r="260" ht="24.75" customHeight="1"/>
  </sheetData>
  <sheetProtection/>
  <mergeCells count="152">
    <mergeCell ref="B255:C255"/>
    <mergeCell ref="B256:C256"/>
    <mergeCell ref="B257:C257"/>
    <mergeCell ref="B245:C245"/>
    <mergeCell ref="B246:C246"/>
    <mergeCell ref="B247:C247"/>
    <mergeCell ref="B248:C248"/>
    <mergeCell ref="B249:C249"/>
    <mergeCell ref="A250:A253"/>
    <mergeCell ref="B250:C250"/>
    <mergeCell ref="B251:C251"/>
    <mergeCell ref="B252:C252"/>
    <mergeCell ref="B239:C239"/>
    <mergeCell ref="B240:C240"/>
    <mergeCell ref="B241:C241"/>
    <mergeCell ref="B242:C242"/>
    <mergeCell ref="B243:C243"/>
    <mergeCell ref="B244:C244"/>
    <mergeCell ref="B232:C232"/>
    <mergeCell ref="B233:C233"/>
    <mergeCell ref="B234:C234"/>
    <mergeCell ref="B235:C235"/>
    <mergeCell ref="B236:C236"/>
    <mergeCell ref="A237:A238"/>
    <mergeCell ref="B237:C237"/>
    <mergeCell ref="B238:C238"/>
    <mergeCell ref="B223:C223"/>
    <mergeCell ref="B224:C224"/>
    <mergeCell ref="A225:A231"/>
    <mergeCell ref="B225:C225"/>
    <mergeCell ref="B226:C226"/>
    <mergeCell ref="B227:C227"/>
    <mergeCell ref="B228:C228"/>
    <mergeCell ref="B229:C229"/>
    <mergeCell ref="B230:C230"/>
    <mergeCell ref="B231:C231"/>
    <mergeCell ref="A214:A217"/>
    <mergeCell ref="B214:C214"/>
    <mergeCell ref="B215:C215"/>
    <mergeCell ref="B216:C216"/>
    <mergeCell ref="A218:A224"/>
    <mergeCell ref="B218:C218"/>
    <mergeCell ref="B219:C219"/>
    <mergeCell ref="B220:C220"/>
    <mergeCell ref="B221:C221"/>
    <mergeCell ref="B222:C222"/>
    <mergeCell ref="B209:C209"/>
    <mergeCell ref="A210:A212"/>
    <mergeCell ref="B210:C210"/>
    <mergeCell ref="B211:C211"/>
    <mergeCell ref="B212:C212"/>
    <mergeCell ref="B213:C213"/>
    <mergeCell ref="A201:A203"/>
    <mergeCell ref="B201:C201"/>
    <mergeCell ref="B202:C202"/>
    <mergeCell ref="B203:C203"/>
    <mergeCell ref="A204:A209"/>
    <mergeCell ref="B204:C204"/>
    <mergeCell ref="B205:C205"/>
    <mergeCell ref="B206:C206"/>
    <mergeCell ref="B207:C207"/>
    <mergeCell ref="B208:C208"/>
    <mergeCell ref="B194:C194"/>
    <mergeCell ref="A195:A200"/>
    <mergeCell ref="B195:C195"/>
    <mergeCell ref="B196:C196"/>
    <mergeCell ref="B197:C197"/>
    <mergeCell ref="B198:C198"/>
    <mergeCell ref="B199:C199"/>
    <mergeCell ref="B200:C200"/>
    <mergeCell ref="A186:A189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80:C180"/>
    <mergeCell ref="A181:A185"/>
    <mergeCell ref="B181:C181"/>
    <mergeCell ref="B182:C182"/>
    <mergeCell ref="B183:C183"/>
    <mergeCell ref="B184:C184"/>
    <mergeCell ref="B185:C185"/>
    <mergeCell ref="A172:A175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66:C166"/>
    <mergeCell ref="B167:C167"/>
    <mergeCell ref="A168:A171"/>
    <mergeCell ref="B168:C168"/>
    <mergeCell ref="B169:C169"/>
    <mergeCell ref="B170:C170"/>
    <mergeCell ref="B171:C171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7"/>
  <sheetViews>
    <sheetView view="pageBreakPreview" zoomScale="70" zoomScaleSheetLayoutView="70" zoomScalePageLayoutView="0" workbookViewId="0" topLeftCell="A157">
      <selection activeCell="D190" sqref="D190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513</v>
      </c>
      <c r="B1" s="96"/>
      <c r="C1" s="96"/>
      <c r="D1" s="96"/>
      <c r="E1" s="96"/>
    </row>
    <row r="2" spans="1:5" ht="26.25" customHeight="1" hidden="1">
      <c r="A2" s="97" t="s">
        <v>528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514</v>
      </c>
      <c r="B4" s="99"/>
      <c r="C4" s="99"/>
      <c r="D4" s="78">
        <v>6919548.58</v>
      </c>
      <c r="E4" s="23"/>
    </row>
    <row r="5" spans="1:5" ht="23.25" customHeight="1">
      <c r="A5" s="99" t="s">
        <v>515</v>
      </c>
      <c r="B5" s="99"/>
      <c r="C5" s="99"/>
      <c r="D5" s="54">
        <f>D8+D9+D7+D6</f>
        <v>1042873.19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v>1042873.19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516</v>
      </c>
      <c r="B10" s="99"/>
      <c r="C10" s="99"/>
      <c r="D10" s="54">
        <f>D4+D5+D9</f>
        <v>7962421.77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2917705.0300000003</v>
      </c>
      <c r="E12" s="24"/>
      <c r="F12" s="63"/>
    </row>
    <row r="13" spans="1:5" s="25" customFormat="1" ht="33.75" customHeight="1">
      <c r="A13" s="52" t="s">
        <v>55</v>
      </c>
      <c r="B13" s="106" t="s">
        <v>507</v>
      </c>
      <c r="C13" s="106"/>
      <c r="D13" s="39">
        <f>D14+D15+D16+D17+D18+D19+D20+D21+D22+D23+D24+D25+D26+D27+D28+D29+D30+D31+D32+D33</f>
        <v>2870867.93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>
      <c r="A15" s="57"/>
      <c r="B15" s="51"/>
      <c r="C15" s="50" t="s">
        <v>99</v>
      </c>
      <c r="D15" s="49">
        <v>45280</v>
      </c>
      <c r="E15" s="24"/>
    </row>
    <row r="16" spans="1:5" s="33" customFormat="1" ht="22.5" customHeight="1">
      <c r="A16" s="57"/>
      <c r="B16" s="51"/>
      <c r="C16" s="50" t="s">
        <v>59</v>
      </c>
      <c r="D16" s="49">
        <v>122000</v>
      </c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>
      <c r="A19" s="57"/>
      <c r="B19" s="51"/>
      <c r="C19" s="50" t="s">
        <v>139</v>
      </c>
      <c r="D19" s="49">
        <v>8322.48</v>
      </c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82">
        <v>2074348.71</v>
      </c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>
      <c r="A24" s="57"/>
      <c r="B24" s="51"/>
      <c r="C24" s="50" t="s">
        <v>31</v>
      </c>
      <c r="D24" s="82">
        <v>260474.47</v>
      </c>
      <c r="E24" s="32"/>
    </row>
    <row r="25" spans="1:5" s="33" customFormat="1" ht="22.5" customHeight="1">
      <c r="A25" s="57"/>
      <c r="B25" s="51"/>
      <c r="C25" s="50" t="s">
        <v>65</v>
      </c>
      <c r="D25" s="82">
        <v>24204.23</v>
      </c>
      <c r="E25" s="32"/>
    </row>
    <row r="26" spans="1:5" s="33" customFormat="1" ht="22.5" customHeight="1">
      <c r="A26" s="57"/>
      <c r="B26" s="51"/>
      <c r="C26" s="50" t="s">
        <v>45</v>
      </c>
      <c r="D26" s="82">
        <v>2832.86</v>
      </c>
      <c r="E26" s="32"/>
    </row>
    <row r="27" spans="1:5" s="33" customFormat="1" ht="21" customHeight="1">
      <c r="A27" s="57"/>
      <c r="B27" s="51"/>
      <c r="C27" s="50" t="s">
        <v>69</v>
      </c>
      <c r="D27" s="82">
        <v>57975.18</v>
      </c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>
      <c r="A31" s="57"/>
      <c r="B31" s="51"/>
      <c r="C31" s="50" t="s">
        <v>89</v>
      </c>
      <c r="D31" s="82">
        <v>96000</v>
      </c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>
      <c r="A33" s="57"/>
      <c r="B33" s="51"/>
      <c r="C33" s="50" t="s">
        <v>60</v>
      </c>
      <c r="D33" s="82">
        <v>179430</v>
      </c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 hidden="1">
      <c r="A37" s="52"/>
      <c r="B37" s="109" t="s">
        <v>90</v>
      </c>
      <c r="C37" s="109"/>
      <c r="D37" s="86"/>
      <c r="E37" s="24"/>
    </row>
    <row r="38" spans="1:5" s="25" customFormat="1" ht="24" customHeight="1" hidden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46837.1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601.86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>
      <c r="A81" s="57"/>
      <c r="B81" s="50"/>
      <c r="C81" s="50" t="s">
        <v>18</v>
      </c>
      <c r="D81" s="89">
        <v>601.86</v>
      </c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46235.24</v>
      </c>
      <c r="E92" s="32"/>
    </row>
    <row r="93" spans="1:5" s="25" customFormat="1" ht="27" customHeight="1" hidden="1">
      <c r="A93" s="57"/>
      <c r="B93" s="58"/>
      <c r="C93" s="50" t="s">
        <v>73</v>
      </c>
      <c r="D93" s="82"/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 hidden="1">
      <c r="A97" s="57"/>
      <c r="B97" s="58"/>
      <c r="C97" s="50" t="s">
        <v>63</v>
      </c>
      <c r="D97" s="89"/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>
      <c r="A99" s="57"/>
      <c r="B99" s="58"/>
      <c r="C99" s="50" t="s">
        <v>15</v>
      </c>
      <c r="D99" s="89">
        <v>46235.24</v>
      </c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 hidden="1">
      <c r="A104" s="57"/>
      <c r="B104" s="58"/>
      <c r="C104" s="50" t="s">
        <v>45</v>
      </c>
      <c r="D104" s="89"/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26.25" customHeight="1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>
      <c r="A153" s="113" t="s">
        <v>56</v>
      </c>
      <c r="B153" s="116"/>
      <c r="C153" s="117"/>
      <c r="D153" s="91"/>
      <c r="E153" s="32"/>
    </row>
    <row r="154" spans="1:5" s="25" customFormat="1" ht="2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 hidden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D167+D171+D175+D180+D200+D203+D209+D217+D194+D232+D185+D189+D212+D224</f>
        <v>394152.86</v>
      </c>
      <c r="E157" s="24"/>
      <c r="F157" s="63"/>
    </row>
    <row r="158" spans="1:6" s="25" customFormat="1" ht="27" customHeight="1" hidden="1">
      <c r="A158" s="113" t="s">
        <v>97</v>
      </c>
      <c r="B158" s="94"/>
      <c r="C158" s="95"/>
      <c r="D158" s="85"/>
      <c r="E158" s="59"/>
      <c r="F158" s="63"/>
    </row>
    <row r="159" spans="1:6" s="25" customFormat="1" ht="18.75" hidden="1">
      <c r="A159" s="114"/>
      <c r="B159" s="94"/>
      <c r="C159" s="95"/>
      <c r="D159" s="85"/>
      <c r="E159" s="59"/>
      <c r="F159" s="63"/>
    </row>
    <row r="160" spans="1:7" s="25" customFormat="1" ht="18.75" hidden="1">
      <c r="A160" s="114"/>
      <c r="B160" s="94"/>
      <c r="C160" s="95"/>
      <c r="D160" s="85"/>
      <c r="E160" s="59"/>
      <c r="G160" s="63"/>
    </row>
    <row r="161" spans="1:7" s="25" customFormat="1" ht="18.75" hidden="1">
      <c r="A161" s="114"/>
      <c r="B161" s="94"/>
      <c r="C161" s="95"/>
      <c r="D161" s="85"/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88">
        <f>SUM(D158:D166)</f>
        <v>0</v>
      </c>
      <c r="E167" s="59"/>
    </row>
    <row r="168" spans="1:4" s="26" customFormat="1" ht="18.75">
      <c r="A168" s="99" t="s">
        <v>64</v>
      </c>
      <c r="B168" s="94" t="s">
        <v>520</v>
      </c>
      <c r="C168" s="95"/>
      <c r="D168" s="65">
        <v>3512</v>
      </c>
    </row>
    <row r="169" spans="1:4" s="26" customFormat="1" ht="18" customHeight="1">
      <c r="A169" s="99"/>
      <c r="B169" s="94" t="s">
        <v>521</v>
      </c>
      <c r="C169" s="95"/>
      <c r="D169" s="65">
        <v>249000</v>
      </c>
    </row>
    <row r="170" spans="1:4" s="26" customFormat="1" ht="42" customHeight="1">
      <c r="A170" s="99"/>
      <c r="B170" s="94" t="s">
        <v>522</v>
      </c>
      <c r="C170" s="95"/>
      <c r="D170" s="65">
        <v>8500</v>
      </c>
    </row>
    <row r="171" spans="1:8" s="26" customFormat="1" ht="19.5">
      <c r="A171" s="99"/>
      <c r="B171" s="118" t="s">
        <v>109</v>
      </c>
      <c r="C171" s="119"/>
      <c r="D171" s="69">
        <f>SUM(D168:D170)</f>
        <v>261012</v>
      </c>
      <c r="F171" s="28"/>
      <c r="H171" s="28"/>
    </row>
    <row r="172" spans="1:4" s="26" customFormat="1" ht="22.5" customHeight="1" hidden="1">
      <c r="A172" s="113" t="s">
        <v>30</v>
      </c>
      <c r="B172" s="94"/>
      <c r="C172" s="95"/>
      <c r="D172" s="65"/>
    </row>
    <row r="173" spans="1:4" s="26" customFormat="1" ht="18.75" hidden="1">
      <c r="A173" s="114"/>
      <c r="B173" s="94"/>
      <c r="C173" s="95"/>
      <c r="D173" s="65"/>
    </row>
    <row r="174" spans="1:4" s="26" customFormat="1" ht="39" customHeight="1" hidden="1">
      <c r="A174" s="114"/>
      <c r="B174" s="94"/>
      <c r="C174" s="95"/>
      <c r="D174" s="65"/>
    </row>
    <row r="175" spans="1:6" s="26" customFormat="1" ht="19.5" hidden="1">
      <c r="A175" s="115"/>
      <c r="B175" s="118" t="s">
        <v>109</v>
      </c>
      <c r="C175" s="119"/>
      <c r="D175" s="69">
        <f>SUM(D172:D174)</f>
        <v>0</v>
      </c>
      <c r="F175" s="28"/>
    </row>
    <row r="176" spans="1:4" s="26" customFormat="1" ht="18" customHeight="1">
      <c r="A176" s="99" t="s">
        <v>65</v>
      </c>
      <c r="B176" s="116" t="s">
        <v>87</v>
      </c>
      <c r="C176" s="117"/>
      <c r="D176" s="65">
        <v>345.11</v>
      </c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4" s="26" customFormat="1" ht="22.5" customHeight="1" hidden="1">
      <c r="A179" s="99"/>
      <c r="B179" s="94"/>
      <c r="C179" s="95"/>
      <c r="D179" s="65"/>
    </row>
    <row r="180" spans="1:7" s="26" customFormat="1" ht="19.5">
      <c r="A180" s="99"/>
      <c r="B180" s="118" t="s">
        <v>109</v>
      </c>
      <c r="C180" s="119"/>
      <c r="D180" s="69">
        <f>SUM(D176:D179)</f>
        <v>345.11</v>
      </c>
      <c r="G180" s="28"/>
    </row>
    <row r="181" spans="1:7" s="26" customFormat="1" ht="30" customHeight="1" hidden="1">
      <c r="A181" s="113" t="s">
        <v>134</v>
      </c>
      <c r="B181" s="94"/>
      <c r="C181" s="95"/>
      <c r="D181" s="65"/>
      <c r="G181" s="28"/>
    </row>
    <row r="182" spans="1:7" s="26" customFormat="1" ht="46.5" customHeight="1" hidden="1">
      <c r="A182" s="114"/>
      <c r="B182" s="94"/>
      <c r="C182" s="95"/>
      <c r="D182" s="65"/>
      <c r="G182" s="28"/>
    </row>
    <row r="183" spans="1:4" s="26" customFormat="1" ht="22.5" customHeight="1" hidden="1">
      <c r="A183" s="114"/>
      <c r="B183" s="94"/>
      <c r="C183" s="95"/>
      <c r="D183" s="65"/>
    </row>
    <row r="184" spans="1:4" s="26" customFormat="1" ht="37.5" customHeight="1" hidden="1">
      <c r="A184" s="114"/>
      <c r="B184" s="94"/>
      <c r="C184" s="95"/>
      <c r="D184" s="65"/>
    </row>
    <row r="185" spans="1:6" s="26" customFormat="1" ht="26.25" customHeight="1" hidden="1">
      <c r="A185" s="115"/>
      <c r="B185" s="118" t="s">
        <v>109</v>
      </c>
      <c r="C185" s="119"/>
      <c r="D185" s="69">
        <f>SUM(D181:D184)</f>
        <v>0</v>
      </c>
      <c r="F185" s="28"/>
    </row>
    <row r="186" spans="1:4" s="26" customFormat="1" ht="26.25" customHeight="1" hidden="1">
      <c r="A186" s="99" t="s">
        <v>297</v>
      </c>
      <c r="B186" s="94"/>
      <c r="C186" s="95"/>
      <c r="D186" s="65"/>
    </row>
    <row r="187" spans="1:4" s="26" customFormat="1" ht="26.25" customHeight="1" hidden="1">
      <c r="A187" s="99"/>
      <c r="B187" s="120"/>
      <c r="C187" s="121"/>
      <c r="D187" s="65"/>
    </row>
    <row r="188" spans="1:4" s="26" customFormat="1" ht="26.25" customHeight="1" hidden="1">
      <c r="A188" s="99"/>
      <c r="B188" s="94"/>
      <c r="C188" s="95"/>
      <c r="D188" s="65"/>
    </row>
    <row r="189" spans="1:4" s="26" customFormat="1" ht="25.5" customHeight="1" hidden="1">
      <c r="A189" s="99"/>
      <c r="B189" s="118" t="s">
        <v>109</v>
      </c>
      <c r="C189" s="119"/>
      <c r="D189" s="69">
        <f>D186+D187+D188</f>
        <v>0</v>
      </c>
    </row>
    <row r="190" spans="1:4" s="26" customFormat="1" ht="27.75" customHeight="1">
      <c r="A190" s="99" t="s">
        <v>15</v>
      </c>
      <c r="B190" s="116" t="s">
        <v>87</v>
      </c>
      <c r="C190" s="117"/>
      <c r="D190" s="86">
        <v>719.72</v>
      </c>
    </row>
    <row r="191" spans="1:4" s="26" customFormat="1" ht="26.25" customHeight="1" hidden="1">
      <c r="A191" s="99"/>
      <c r="B191" s="94"/>
      <c r="C191" s="95"/>
      <c r="D191" s="65"/>
    </row>
    <row r="192" spans="1:4" s="26" customFormat="1" ht="0.75" customHeight="1" hidden="1">
      <c r="A192" s="99"/>
      <c r="B192" s="94"/>
      <c r="C192" s="95"/>
      <c r="D192" s="65"/>
    </row>
    <row r="193" spans="1:4" s="26" customFormat="1" ht="42.75" customHeight="1" hidden="1">
      <c r="A193" s="99"/>
      <c r="B193" s="94"/>
      <c r="C193" s="95"/>
      <c r="D193" s="65"/>
    </row>
    <row r="194" spans="1:6" s="26" customFormat="1" ht="24.75" customHeight="1">
      <c r="A194" s="99"/>
      <c r="B194" s="118" t="s">
        <v>109</v>
      </c>
      <c r="C194" s="119"/>
      <c r="D194" s="69">
        <f>SUM(D190:D193)</f>
        <v>719.72</v>
      </c>
      <c r="F194" s="28"/>
    </row>
    <row r="195" spans="1:4" s="26" customFormat="1" ht="21" customHeight="1">
      <c r="A195" s="113" t="s">
        <v>92</v>
      </c>
      <c r="B195" s="94" t="s">
        <v>93</v>
      </c>
      <c r="C195" s="95"/>
      <c r="D195" s="65">
        <v>1500</v>
      </c>
    </row>
    <row r="196" spans="1:4" s="26" customFormat="1" ht="18.75" customHeight="1" hidden="1">
      <c r="A196" s="114"/>
      <c r="B196" s="94"/>
      <c r="C196" s="122"/>
      <c r="D196" s="65"/>
    </row>
    <row r="197" spans="1:4" s="26" customFormat="1" ht="21" customHeight="1" hidden="1">
      <c r="A197" s="114"/>
      <c r="B197" s="94"/>
      <c r="C197" s="122"/>
      <c r="D197" s="65"/>
    </row>
    <row r="198" spans="1:4" s="26" customFormat="1" ht="18.75" customHeight="1" hidden="1">
      <c r="A198" s="114"/>
      <c r="B198" s="94"/>
      <c r="C198" s="122"/>
      <c r="D198" s="65"/>
    </row>
    <row r="199" spans="1:4" s="26" customFormat="1" ht="44.25" customHeight="1" hidden="1">
      <c r="A199" s="114"/>
      <c r="B199" s="94"/>
      <c r="C199" s="95"/>
      <c r="D199" s="65"/>
    </row>
    <row r="200" spans="1:4" s="26" customFormat="1" ht="19.5">
      <c r="A200" s="115"/>
      <c r="B200" s="118" t="s">
        <v>109</v>
      </c>
      <c r="C200" s="119"/>
      <c r="D200" s="69">
        <f>SUM(D195:D199)</f>
        <v>1500</v>
      </c>
    </row>
    <row r="201" spans="1:6" s="26" customFormat="1" ht="21" customHeight="1">
      <c r="A201" s="113" t="s">
        <v>18</v>
      </c>
      <c r="B201" s="94" t="s">
        <v>148</v>
      </c>
      <c r="C201" s="95"/>
      <c r="D201" s="65">
        <v>609.03</v>
      </c>
      <c r="F201" s="28"/>
    </row>
    <row r="202" spans="1:4" s="26" customFormat="1" ht="39.75" customHeight="1" hidden="1">
      <c r="A202" s="114"/>
      <c r="B202" s="94"/>
      <c r="C202" s="95"/>
      <c r="D202" s="65"/>
    </row>
    <row r="203" spans="1:7" s="26" customFormat="1" ht="19.5">
      <c r="A203" s="115"/>
      <c r="B203" s="118" t="s">
        <v>109</v>
      </c>
      <c r="C203" s="119"/>
      <c r="D203" s="69">
        <f>D202+D201</f>
        <v>609.03</v>
      </c>
      <c r="G203" s="28"/>
    </row>
    <row r="204" spans="1:7" s="26" customFormat="1" ht="22.5" customHeight="1">
      <c r="A204" s="123" t="s">
        <v>69</v>
      </c>
      <c r="B204" s="94" t="s">
        <v>518</v>
      </c>
      <c r="C204" s="95"/>
      <c r="D204" s="65">
        <v>18900</v>
      </c>
      <c r="G204" s="28"/>
    </row>
    <row r="205" spans="1:4" s="26" customFormat="1" ht="25.5" customHeight="1">
      <c r="A205" s="124"/>
      <c r="B205" s="94" t="s">
        <v>113</v>
      </c>
      <c r="C205" s="95"/>
      <c r="D205" s="65">
        <v>1242.43</v>
      </c>
    </row>
    <row r="206" spans="1:4" s="26" customFormat="1" ht="21" customHeight="1">
      <c r="A206" s="124"/>
      <c r="B206" s="94" t="s">
        <v>519</v>
      </c>
      <c r="C206" s="95"/>
      <c r="D206" s="65">
        <v>3897.28</v>
      </c>
    </row>
    <row r="207" spans="1:4" s="26" customFormat="1" ht="21" customHeight="1" hidden="1">
      <c r="A207" s="124"/>
      <c r="B207" s="126"/>
      <c r="C207" s="127"/>
      <c r="D207" s="65"/>
    </row>
    <row r="208" spans="1:4" s="26" customFormat="1" ht="15.75" customHeight="1" hidden="1">
      <c r="A208" s="124"/>
      <c r="B208" s="126"/>
      <c r="C208" s="128"/>
      <c r="D208" s="65"/>
    </row>
    <row r="209" spans="1:4" s="26" customFormat="1" ht="19.5">
      <c r="A209" s="125"/>
      <c r="B209" s="129" t="s">
        <v>109</v>
      </c>
      <c r="C209" s="130"/>
      <c r="D209" s="69">
        <f>SUM(D204:D208)</f>
        <v>24039.71</v>
      </c>
    </row>
    <row r="210" spans="1:4" s="26" customFormat="1" ht="57.75" customHeight="1" hidden="1">
      <c r="A210" s="113" t="s">
        <v>165</v>
      </c>
      <c r="B210" s="94"/>
      <c r="C210" s="95"/>
      <c r="D210" s="65"/>
    </row>
    <row r="211" spans="1:4" s="26" customFormat="1" ht="18.75" hidden="1">
      <c r="A211" s="114"/>
      <c r="B211" s="94"/>
      <c r="C211" s="95"/>
      <c r="D211" s="65"/>
    </row>
    <row r="212" spans="1:4" s="26" customFormat="1" ht="19.5" hidden="1">
      <c r="A212" s="115"/>
      <c r="B212" s="118" t="s">
        <v>109</v>
      </c>
      <c r="C212" s="119"/>
      <c r="D212" s="69">
        <f>SUM(D210:D211)</f>
        <v>0</v>
      </c>
    </row>
    <row r="213" spans="1:4" s="26" customFormat="1" ht="33.75" customHeight="1" hidden="1">
      <c r="A213" s="77"/>
      <c r="B213" s="120"/>
      <c r="C213" s="131"/>
      <c r="D213" s="65"/>
    </row>
    <row r="214" spans="1:4" s="26" customFormat="1" ht="19.5" customHeight="1" hidden="1">
      <c r="A214" s="114"/>
      <c r="B214" s="126"/>
      <c r="C214" s="127"/>
      <c r="D214" s="65"/>
    </row>
    <row r="215" spans="1:4" s="26" customFormat="1" ht="19.5" customHeight="1" hidden="1">
      <c r="A215" s="114"/>
      <c r="B215" s="126"/>
      <c r="C215" s="127"/>
      <c r="D215" s="65"/>
    </row>
    <row r="216" spans="1:4" s="26" customFormat="1" ht="19.5" customHeight="1" hidden="1">
      <c r="A216" s="114"/>
      <c r="B216" s="126"/>
      <c r="C216" s="127"/>
      <c r="D216" s="65"/>
    </row>
    <row r="217" spans="1:4" s="26" customFormat="1" ht="18.75" customHeight="1" hidden="1">
      <c r="A217" s="115"/>
      <c r="B217" s="79" t="s">
        <v>109</v>
      </c>
      <c r="C217" s="80"/>
      <c r="D217" s="69">
        <f>SUM(D213:D216)</f>
        <v>0</v>
      </c>
    </row>
    <row r="218" spans="1:4" s="26" customFormat="1" ht="18.75">
      <c r="A218" s="113" t="s">
        <v>60</v>
      </c>
      <c r="B218" s="94" t="s">
        <v>108</v>
      </c>
      <c r="C218" s="95"/>
      <c r="D218" s="65">
        <v>313</v>
      </c>
    </row>
    <row r="219" spans="1:4" s="26" customFormat="1" ht="42" customHeight="1">
      <c r="A219" s="114"/>
      <c r="B219" s="94" t="s">
        <v>517</v>
      </c>
      <c r="C219" s="95"/>
      <c r="D219" s="65">
        <v>660</v>
      </c>
    </row>
    <row r="220" spans="1:4" s="26" customFormat="1" ht="18.75" hidden="1">
      <c r="A220" s="114"/>
      <c r="B220" s="94"/>
      <c r="C220" s="95"/>
      <c r="D220" s="65"/>
    </row>
    <row r="221" spans="1:4" s="26" customFormat="1" ht="36.75" customHeight="1" hidden="1">
      <c r="A221" s="114"/>
      <c r="B221" s="94"/>
      <c r="C221" s="95"/>
      <c r="D221" s="65"/>
    </row>
    <row r="222" spans="1:4" s="26" customFormat="1" ht="27.75" customHeight="1" hidden="1">
      <c r="A222" s="114"/>
      <c r="B222" s="94"/>
      <c r="C222" s="95"/>
      <c r="D222" s="65"/>
    </row>
    <row r="223" spans="1:4" s="26" customFormat="1" ht="37.5" customHeight="1" hidden="1">
      <c r="A223" s="114"/>
      <c r="B223" s="94"/>
      <c r="C223" s="95"/>
      <c r="D223" s="65"/>
    </row>
    <row r="224" spans="1:4" s="26" customFormat="1" ht="21" customHeight="1">
      <c r="A224" s="115"/>
      <c r="B224" s="118" t="s">
        <v>109</v>
      </c>
      <c r="C224" s="119"/>
      <c r="D224" s="69">
        <f>SUM(D218:D223)</f>
        <v>973</v>
      </c>
    </row>
    <row r="225" spans="1:4" s="26" customFormat="1" ht="18.75">
      <c r="A225" s="113" t="s">
        <v>12</v>
      </c>
      <c r="B225" s="94" t="s">
        <v>523</v>
      </c>
      <c r="C225" s="95"/>
      <c r="D225" s="65">
        <v>8716.85</v>
      </c>
    </row>
    <row r="226" spans="1:4" s="26" customFormat="1" ht="18.75">
      <c r="A226" s="114"/>
      <c r="B226" s="94" t="s">
        <v>524</v>
      </c>
      <c r="C226" s="95"/>
      <c r="D226" s="65">
        <v>47257</v>
      </c>
    </row>
    <row r="227" spans="1:4" s="26" customFormat="1" ht="18.75">
      <c r="A227" s="114"/>
      <c r="B227" s="94" t="s">
        <v>125</v>
      </c>
      <c r="C227" s="95"/>
      <c r="D227" s="65">
        <v>29023</v>
      </c>
    </row>
    <row r="228" spans="1:4" s="26" customFormat="1" ht="18.75">
      <c r="A228" s="114"/>
      <c r="B228" s="94" t="s">
        <v>525</v>
      </c>
      <c r="C228" s="95"/>
      <c r="D228" s="65">
        <v>11793.78</v>
      </c>
    </row>
    <row r="229" spans="1:4" s="26" customFormat="1" ht="24" customHeight="1">
      <c r="A229" s="114"/>
      <c r="B229" s="94" t="s">
        <v>527</v>
      </c>
      <c r="C229" s="95"/>
      <c r="D229" s="65">
        <v>3058.6</v>
      </c>
    </row>
    <row r="230" spans="1:4" s="26" customFormat="1" ht="18.75">
      <c r="A230" s="114"/>
      <c r="B230" s="94" t="s">
        <v>147</v>
      </c>
      <c r="C230" s="95"/>
      <c r="D230" s="65">
        <v>50.86</v>
      </c>
    </row>
    <row r="231" spans="1:4" s="26" customFormat="1" ht="18.75">
      <c r="A231" s="115"/>
      <c r="B231" s="94" t="s">
        <v>526</v>
      </c>
      <c r="C231" s="95"/>
      <c r="D231" s="65">
        <v>5054.2</v>
      </c>
    </row>
    <row r="232" spans="1:4" s="26" customFormat="1" ht="19.5">
      <c r="A232" s="21"/>
      <c r="B232" s="118" t="s">
        <v>109</v>
      </c>
      <c r="C232" s="119"/>
      <c r="D232" s="69">
        <f>SUM(D225:D231)</f>
        <v>104954.29000000001</v>
      </c>
    </row>
    <row r="233" spans="1:7" s="26" customFormat="1" ht="19.5" customHeight="1">
      <c r="A233" s="21"/>
      <c r="B233" s="132" t="s">
        <v>19</v>
      </c>
      <c r="C233" s="133"/>
      <c r="D233" s="71">
        <f>D157+D12</f>
        <v>3311857.89</v>
      </c>
      <c r="E233" s="27"/>
      <c r="F233" s="28"/>
      <c r="G233" s="28"/>
    </row>
    <row r="234" spans="1:7" s="26" customFormat="1" ht="18" customHeight="1">
      <c r="A234" s="81"/>
      <c r="B234" s="134" t="s">
        <v>58</v>
      </c>
      <c r="C234" s="135"/>
      <c r="D234" s="71">
        <f>SUM(D235:D240)</f>
        <v>0</v>
      </c>
      <c r="E234" s="27"/>
      <c r="G234" s="28"/>
    </row>
    <row r="235" spans="1:7" s="26" customFormat="1" ht="18.75">
      <c r="A235" s="77" t="s">
        <v>15</v>
      </c>
      <c r="B235" s="94"/>
      <c r="C235" s="95"/>
      <c r="D235" s="29"/>
      <c r="E235" s="27"/>
      <c r="G235" s="28"/>
    </row>
    <row r="236" spans="1:5" s="26" customFormat="1" ht="41.25" customHeight="1">
      <c r="A236" s="81" t="s">
        <v>480</v>
      </c>
      <c r="B236" s="126"/>
      <c r="C236" s="127"/>
      <c r="D236" s="65"/>
      <c r="E236" s="27"/>
    </row>
    <row r="237" spans="1:5" s="26" customFormat="1" ht="18.75" customHeight="1">
      <c r="A237" s="136" t="s">
        <v>370</v>
      </c>
      <c r="B237" s="126"/>
      <c r="C237" s="127"/>
      <c r="D237" s="65"/>
      <c r="E237" s="76"/>
    </row>
    <row r="238" spans="1:5" s="26" customFormat="1" ht="18.75">
      <c r="A238" s="137"/>
      <c r="B238" s="138"/>
      <c r="C238" s="139"/>
      <c r="D238" s="92"/>
      <c r="E238" s="76"/>
    </row>
    <row r="239" spans="1:4" s="26" customFormat="1" ht="18.75">
      <c r="A239" s="81"/>
      <c r="B239" s="126"/>
      <c r="C239" s="127"/>
      <c r="D239" s="65"/>
    </row>
    <row r="240" spans="1:4" s="26" customFormat="1" ht="18.75" customHeight="1">
      <c r="A240" s="60"/>
      <c r="B240" s="94"/>
      <c r="C240" s="143"/>
      <c r="D240" s="29"/>
    </row>
    <row r="241" spans="1:7" s="26" customFormat="1" ht="21" customHeight="1">
      <c r="A241" s="52"/>
      <c r="B241" s="144" t="s">
        <v>120</v>
      </c>
      <c r="C241" s="145"/>
      <c r="D241" s="24">
        <f>D233+D234</f>
        <v>3311857.89</v>
      </c>
      <c r="F241" s="28"/>
      <c r="G241" s="28"/>
    </row>
    <row r="242" spans="1:4" s="26" customFormat="1" ht="18.75" customHeight="1">
      <c r="A242" s="52"/>
      <c r="B242" s="94"/>
      <c r="C242" s="95"/>
      <c r="D242" s="29"/>
    </row>
    <row r="243" spans="1:4" s="26" customFormat="1" ht="18.75" customHeight="1">
      <c r="A243" s="52"/>
      <c r="B243" s="94"/>
      <c r="C243" s="95"/>
      <c r="D243" s="29"/>
    </row>
    <row r="244" spans="1:4" s="68" customFormat="1" ht="21" customHeight="1">
      <c r="A244" s="66"/>
      <c r="B244" s="146" t="s">
        <v>230</v>
      </c>
      <c r="C244" s="147"/>
      <c r="D244" s="67">
        <f>D10-D233-D234</f>
        <v>4650563.879999999</v>
      </c>
    </row>
    <row r="245" spans="1:4" s="26" customFormat="1" ht="21" customHeight="1">
      <c r="A245" s="52"/>
      <c r="B245" s="94"/>
      <c r="C245" s="95"/>
      <c r="D245" s="29"/>
    </row>
    <row r="246" spans="1:5" s="26" customFormat="1" ht="23.25" customHeight="1">
      <c r="A246" s="52"/>
      <c r="B246" s="149" t="s">
        <v>88</v>
      </c>
      <c r="C246" s="149"/>
      <c r="D246" s="24">
        <f>D245+D248+D249+D250+D251+D253+D255+D256</f>
        <v>0</v>
      </c>
      <c r="E246" s="27"/>
    </row>
    <row r="247" spans="1:5" s="26" customFormat="1" ht="0.75" customHeight="1">
      <c r="A247" s="52"/>
      <c r="B247" s="94" t="s">
        <v>96</v>
      </c>
      <c r="C247" s="95"/>
      <c r="D247" s="29"/>
      <c r="E247" s="27"/>
    </row>
    <row r="248" spans="1:5" s="26" customFormat="1" ht="18.75">
      <c r="A248" s="52" t="s">
        <v>64</v>
      </c>
      <c r="B248" s="94"/>
      <c r="C248" s="95"/>
      <c r="D248" s="29"/>
      <c r="E248" s="27"/>
    </row>
    <row r="249" spans="1:5" s="26" customFormat="1" ht="18.75">
      <c r="A249" s="52" t="s">
        <v>18</v>
      </c>
      <c r="B249" s="94"/>
      <c r="C249" s="95"/>
      <c r="D249" s="29"/>
      <c r="E249" s="27"/>
    </row>
    <row r="250" spans="1:5" s="26" customFormat="1" ht="15.75" customHeight="1" hidden="1">
      <c r="A250" s="140"/>
      <c r="B250" s="94"/>
      <c r="C250" s="95"/>
      <c r="D250" s="29"/>
      <c r="E250" s="27"/>
    </row>
    <row r="251" spans="1:5" s="26" customFormat="1" ht="15.75" customHeight="1" hidden="1">
      <c r="A251" s="141"/>
      <c r="B251" s="94"/>
      <c r="C251" s="95"/>
      <c r="D251" s="29"/>
      <c r="E251" s="27"/>
    </row>
    <row r="252" spans="1:5" s="26" customFormat="1" ht="15.75" customHeight="1" hidden="1">
      <c r="A252" s="141"/>
      <c r="B252" s="94"/>
      <c r="C252" s="95"/>
      <c r="D252" s="29"/>
      <c r="E252" s="27"/>
    </row>
    <row r="253" spans="1:5" s="26" customFormat="1" ht="15.75" customHeight="1" hidden="1">
      <c r="A253" s="142"/>
      <c r="B253" s="22"/>
      <c r="C253" s="22"/>
      <c r="D253" s="29"/>
      <c r="E253" s="27"/>
    </row>
    <row r="254" spans="1:5" s="26" customFormat="1" ht="15.75" customHeight="1" hidden="1">
      <c r="A254" s="22"/>
      <c r="D254" s="31"/>
      <c r="E254" s="27"/>
    </row>
    <row r="255" spans="1:4" ht="15.75" customHeight="1" hidden="1">
      <c r="A255" s="74"/>
      <c r="B255" s="148"/>
      <c r="C255" s="148"/>
      <c r="D255" s="75"/>
    </row>
    <row r="256" spans="1:4" ht="15.75" customHeight="1" hidden="1">
      <c r="A256" s="21"/>
      <c r="B256" s="94"/>
      <c r="C256" s="95"/>
      <c r="D256" s="75"/>
    </row>
    <row r="257" spans="1:8" s="30" customFormat="1" ht="18.75" hidden="1">
      <c r="A257" s="74"/>
      <c r="B257" s="106"/>
      <c r="C257" s="106"/>
      <c r="D257" s="75"/>
      <c r="F257" s="22"/>
      <c r="G257" s="22"/>
      <c r="H257" s="22"/>
    </row>
    <row r="258" ht="18.75" hidden="1"/>
    <row r="259" ht="18.75" hidden="1"/>
    <row r="260" ht="24.75" customHeight="1"/>
  </sheetData>
  <sheetProtection/>
  <mergeCells count="15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1"/>
    <mergeCell ref="B168:C168"/>
    <mergeCell ref="B169:C169"/>
    <mergeCell ref="B170:C170"/>
    <mergeCell ref="B171:C171"/>
    <mergeCell ref="A172:A175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86:A189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95:A200"/>
    <mergeCell ref="B195:C195"/>
    <mergeCell ref="B196:C196"/>
    <mergeCell ref="B197:C197"/>
    <mergeCell ref="B198:C198"/>
    <mergeCell ref="B199:C199"/>
    <mergeCell ref="B200:C200"/>
    <mergeCell ref="A201:A203"/>
    <mergeCell ref="B201:C201"/>
    <mergeCell ref="B202:C202"/>
    <mergeCell ref="B203:C203"/>
    <mergeCell ref="A204:A209"/>
    <mergeCell ref="B204:C204"/>
    <mergeCell ref="B205:C205"/>
    <mergeCell ref="B206:C206"/>
    <mergeCell ref="B207:C207"/>
    <mergeCell ref="B208:C208"/>
    <mergeCell ref="B209:C209"/>
    <mergeCell ref="A210:A212"/>
    <mergeCell ref="B210:C210"/>
    <mergeCell ref="B211:C211"/>
    <mergeCell ref="B212:C212"/>
    <mergeCell ref="B213:C213"/>
    <mergeCell ref="A214:A217"/>
    <mergeCell ref="B214:C214"/>
    <mergeCell ref="B215:C215"/>
    <mergeCell ref="B216:C216"/>
    <mergeCell ref="A218:A224"/>
    <mergeCell ref="B218:C218"/>
    <mergeCell ref="B219:C219"/>
    <mergeCell ref="B220:C220"/>
    <mergeCell ref="B221:C221"/>
    <mergeCell ref="B222:C222"/>
    <mergeCell ref="B223:C223"/>
    <mergeCell ref="B224:C224"/>
    <mergeCell ref="A225:A231"/>
    <mergeCell ref="B225:C225"/>
    <mergeCell ref="B226:C226"/>
    <mergeCell ref="B231:C231"/>
    <mergeCell ref="B228:C228"/>
    <mergeCell ref="B227:C227"/>
    <mergeCell ref="B230:C230"/>
    <mergeCell ref="B229:C229"/>
    <mergeCell ref="B232:C232"/>
    <mergeCell ref="B233:C233"/>
    <mergeCell ref="B234:C234"/>
    <mergeCell ref="B235:C235"/>
    <mergeCell ref="B236:C236"/>
    <mergeCell ref="A237:A238"/>
    <mergeCell ref="B237:C237"/>
    <mergeCell ref="B238:C238"/>
    <mergeCell ref="A250:A253"/>
    <mergeCell ref="B250:C250"/>
    <mergeCell ref="B251:C251"/>
    <mergeCell ref="B252:C252"/>
    <mergeCell ref="B239:C239"/>
    <mergeCell ref="B240:C240"/>
    <mergeCell ref="B241:C241"/>
    <mergeCell ref="B242:C242"/>
    <mergeCell ref="B243:C243"/>
    <mergeCell ref="B244:C244"/>
    <mergeCell ref="B255:C255"/>
    <mergeCell ref="B256:C256"/>
    <mergeCell ref="B257:C257"/>
    <mergeCell ref="B245:C245"/>
    <mergeCell ref="B246:C246"/>
    <mergeCell ref="B247:C247"/>
    <mergeCell ref="B248:C248"/>
    <mergeCell ref="B249:C249"/>
  </mergeCells>
  <printOptions horizontalCentered="1"/>
  <pageMargins left="0.4330708661417323" right="0" top="0.4330708661417323" bottom="0.03937007874015748" header="0.31496062992125984" footer="0.2362204724409449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"/>
  <sheetViews>
    <sheetView view="pageBreakPreview" zoomScale="70" zoomScaleSheetLayoutView="70" zoomScalePageLayoutView="0" workbookViewId="0" topLeftCell="A132">
      <selection activeCell="A172" sqref="A172:A175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497</v>
      </c>
      <c r="B1" s="96"/>
      <c r="C1" s="96"/>
      <c r="D1" s="96"/>
      <c r="E1" s="96"/>
    </row>
    <row r="2" spans="1:5" ht="26.25" customHeight="1" hidden="1">
      <c r="A2" s="97" t="s">
        <v>508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498</v>
      </c>
      <c r="B4" s="99"/>
      <c r="C4" s="99"/>
      <c r="D4" s="78">
        <v>6316732.96</v>
      </c>
      <c r="E4" s="23"/>
    </row>
    <row r="5" spans="1:5" ht="23.25" customHeight="1">
      <c r="A5" s="99" t="s">
        <v>499</v>
      </c>
      <c r="B5" s="99"/>
      <c r="C5" s="99"/>
      <c r="D5" s="54">
        <f>D8+D9+D7+D6</f>
        <v>742080.74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v>742080.74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500</v>
      </c>
      <c r="B10" s="99"/>
      <c r="C10" s="99"/>
      <c r="D10" s="54">
        <f>D4+D5+D9</f>
        <v>7058813.7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74376.43000000001</v>
      </c>
      <c r="E12" s="24"/>
      <c r="F12" s="63"/>
    </row>
    <row r="13" spans="1:5" s="25" customFormat="1" ht="33.75" customHeight="1">
      <c r="A13" s="52" t="s">
        <v>55</v>
      </c>
      <c r="B13" s="106" t="s">
        <v>507</v>
      </c>
      <c r="C13" s="106"/>
      <c r="D13" s="39">
        <f>D14+D15+D16+D17+D18+D19+D20+D21+D22+D23+D24+D25+D26+D27+D28+D29+D30+D31+D32+D33</f>
        <v>74186.63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>
      <c r="A17" s="57"/>
      <c r="B17" s="51"/>
      <c r="C17" s="50" t="s">
        <v>30</v>
      </c>
      <c r="D17" s="49">
        <v>14486.63</v>
      </c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82"/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 hidden="1">
      <c r="A24" s="57"/>
      <c r="B24" s="51"/>
      <c r="C24" s="50" t="s">
        <v>31</v>
      </c>
      <c r="D24" s="82"/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 hidden="1">
      <c r="A26" s="57"/>
      <c r="B26" s="51"/>
      <c r="C26" s="50" t="s">
        <v>45</v>
      </c>
      <c r="D26" s="82"/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>
      <c r="A28" s="57"/>
      <c r="B28" s="51"/>
      <c r="C28" s="50" t="s">
        <v>66</v>
      </c>
      <c r="D28" s="82">
        <v>59700</v>
      </c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 hidden="1">
      <c r="A37" s="52"/>
      <c r="B37" s="109" t="s">
        <v>90</v>
      </c>
      <c r="C37" s="109"/>
      <c r="D37" s="86"/>
      <c r="E37" s="24"/>
    </row>
    <row r="38" spans="1:5" s="25" customFormat="1" ht="24" customHeight="1" hidden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 hidden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189.8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189.8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>
      <c r="A91" s="57"/>
      <c r="B91" s="50"/>
      <c r="C91" s="50" t="s">
        <v>60</v>
      </c>
      <c r="D91" s="89">
        <v>189.8</v>
      </c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82"/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 hidden="1">
      <c r="A97" s="57"/>
      <c r="B97" s="58"/>
      <c r="C97" s="50" t="s">
        <v>63</v>
      </c>
      <c r="D97" s="89"/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 hidden="1">
      <c r="A104" s="57"/>
      <c r="B104" s="58"/>
      <c r="C104" s="50" t="s">
        <v>45</v>
      </c>
      <c r="D104" s="89"/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26.25" customHeight="1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 hidden="1">
      <c r="A153" s="113" t="s">
        <v>56</v>
      </c>
      <c r="B153" s="116"/>
      <c r="C153" s="117"/>
      <c r="D153" s="91"/>
      <c r="E153" s="32"/>
    </row>
    <row r="154" spans="1:5" s="25" customFormat="1" ht="2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D167+D171+D175+D180+D200+D203+D209+D217+D194+D228+D185+D189+D212+D224</f>
        <v>64888.69</v>
      </c>
      <c r="E157" s="24"/>
      <c r="F157" s="63"/>
    </row>
    <row r="158" spans="1:6" s="25" customFormat="1" ht="27" customHeight="1" hidden="1">
      <c r="A158" s="113" t="s">
        <v>97</v>
      </c>
      <c r="B158" s="94"/>
      <c r="C158" s="95"/>
      <c r="D158" s="85"/>
      <c r="E158" s="59"/>
      <c r="F158" s="63"/>
    </row>
    <row r="159" spans="1:6" s="25" customFormat="1" ht="18.75" hidden="1">
      <c r="A159" s="114"/>
      <c r="B159" s="94"/>
      <c r="C159" s="95"/>
      <c r="D159" s="85"/>
      <c r="E159" s="59"/>
      <c r="F159" s="63"/>
    </row>
    <row r="160" spans="1:7" s="25" customFormat="1" ht="18.75" hidden="1">
      <c r="A160" s="114"/>
      <c r="B160" s="94"/>
      <c r="C160" s="95"/>
      <c r="D160" s="85"/>
      <c r="E160" s="59"/>
      <c r="G160" s="63"/>
    </row>
    <row r="161" spans="1:7" s="25" customFormat="1" ht="18.75" hidden="1">
      <c r="A161" s="114"/>
      <c r="B161" s="94"/>
      <c r="C161" s="95"/>
      <c r="D161" s="85"/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88">
        <f>SUM(D158:D166)</f>
        <v>0</v>
      </c>
      <c r="E167" s="59"/>
    </row>
    <row r="168" spans="1:4" s="26" customFormat="1" ht="18.75">
      <c r="A168" s="99" t="s">
        <v>64</v>
      </c>
      <c r="B168" s="94" t="s">
        <v>501</v>
      </c>
      <c r="C168" s="95"/>
      <c r="D168" s="65">
        <f>1.29+6.35+28.06+2.06</f>
        <v>37.76</v>
      </c>
    </row>
    <row r="169" spans="1:4" s="26" customFormat="1" ht="18.75">
      <c r="A169" s="99"/>
      <c r="B169" s="94" t="s">
        <v>502</v>
      </c>
      <c r="C169" s="95"/>
      <c r="D169" s="65">
        <v>5795.2</v>
      </c>
    </row>
    <row r="170" spans="1:4" s="26" customFormat="1" ht="18.75" hidden="1">
      <c r="A170" s="99"/>
      <c r="B170" s="94"/>
      <c r="C170" s="95"/>
      <c r="D170" s="65"/>
    </row>
    <row r="171" spans="1:8" s="26" customFormat="1" ht="19.5">
      <c r="A171" s="99"/>
      <c r="B171" s="118" t="s">
        <v>109</v>
      </c>
      <c r="C171" s="119"/>
      <c r="D171" s="69">
        <f>SUM(D168:D170)</f>
        <v>5832.96</v>
      </c>
      <c r="F171" s="28"/>
      <c r="H171" s="28"/>
    </row>
    <row r="172" spans="1:4" s="26" customFormat="1" ht="22.5" customHeight="1">
      <c r="A172" s="113" t="s">
        <v>30</v>
      </c>
      <c r="B172" s="94" t="s">
        <v>503</v>
      </c>
      <c r="C172" s="95"/>
      <c r="D172" s="65">
        <f>6700+6700.4</f>
        <v>13400.4</v>
      </c>
    </row>
    <row r="173" spans="1:4" s="26" customFormat="1" ht="18.75">
      <c r="A173" s="114"/>
      <c r="B173" s="94" t="s">
        <v>504</v>
      </c>
      <c r="C173" s="95"/>
      <c r="D173" s="65">
        <v>200</v>
      </c>
    </row>
    <row r="174" spans="1:4" s="26" customFormat="1" ht="39" customHeight="1">
      <c r="A174" s="114"/>
      <c r="B174" s="94" t="s">
        <v>505</v>
      </c>
      <c r="C174" s="95"/>
      <c r="D174" s="65">
        <v>3905</v>
      </c>
    </row>
    <row r="175" spans="1:6" s="26" customFormat="1" ht="19.5">
      <c r="A175" s="115"/>
      <c r="B175" s="118" t="s">
        <v>109</v>
      </c>
      <c r="C175" s="119"/>
      <c r="D175" s="69">
        <f>SUM(D172:D174)</f>
        <v>17505.4</v>
      </c>
      <c r="F175" s="28"/>
    </row>
    <row r="176" spans="1:4" s="26" customFormat="1" ht="18.75">
      <c r="A176" s="99" t="s">
        <v>59</v>
      </c>
      <c r="B176" s="94" t="s">
        <v>506</v>
      </c>
      <c r="C176" s="95"/>
      <c r="D176" s="65">
        <v>1500</v>
      </c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4" s="26" customFormat="1" ht="22.5" customHeight="1" hidden="1">
      <c r="A179" s="99"/>
      <c r="B179" s="94"/>
      <c r="C179" s="95"/>
      <c r="D179" s="65"/>
    </row>
    <row r="180" spans="1:7" s="26" customFormat="1" ht="19.5">
      <c r="A180" s="99"/>
      <c r="B180" s="118" t="s">
        <v>109</v>
      </c>
      <c r="C180" s="119"/>
      <c r="D180" s="69">
        <f>SUM(D176:D179)</f>
        <v>1500</v>
      </c>
      <c r="G180" s="28"/>
    </row>
    <row r="181" spans="1:7" s="26" customFormat="1" ht="30" customHeight="1" hidden="1">
      <c r="A181" s="113" t="s">
        <v>134</v>
      </c>
      <c r="B181" s="94"/>
      <c r="C181" s="95"/>
      <c r="D181" s="65"/>
      <c r="G181" s="28"/>
    </row>
    <row r="182" spans="1:7" s="26" customFormat="1" ht="46.5" customHeight="1" hidden="1">
      <c r="A182" s="114"/>
      <c r="B182" s="94"/>
      <c r="C182" s="95"/>
      <c r="D182" s="65"/>
      <c r="G182" s="28"/>
    </row>
    <row r="183" spans="1:4" s="26" customFormat="1" ht="22.5" customHeight="1" hidden="1">
      <c r="A183" s="114"/>
      <c r="B183" s="94"/>
      <c r="C183" s="95"/>
      <c r="D183" s="65"/>
    </row>
    <row r="184" spans="1:4" s="26" customFormat="1" ht="37.5" customHeight="1" hidden="1">
      <c r="A184" s="114"/>
      <c r="B184" s="94"/>
      <c r="C184" s="95"/>
      <c r="D184" s="65"/>
    </row>
    <row r="185" spans="1:6" s="26" customFormat="1" ht="26.25" customHeight="1" hidden="1">
      <c r="A185" s="115"/>
      <c r="B185" s="118" t="s">
        <v>109</v>
      </c>
      <c r="C185" s="119"/>
      <c r="D185" s="69">
        <f>SUM(D181:D184)</f>
        <v>0</v>
      </c>
      <c r="F185" s="28"/>
    </row>
    <row r="186" spans="1:4" s="26" customFormat="1" ht="26.25" customHeight="1" hidden="1">
      <c r="A186" s="99" t="s">
        <v>297</v>
      </c>
      <c r="B186" s="94"/>
      <c r="C186" s="95"/>
      <c r="D186" s="65"/>
    </row>
    <row r="187" spans="1:4" s="26" customFormat="1" ht="26.25" customHeight="1" hidden="1">
      <c r="A187" s="99"/>
      <c r="B187" s="120"/>
      <c r="C187" s="121"/>
      <c r="D187" s="65"/>
    </row>
    <row r="188" spans="1:4" s="26" customFormat="1" ht="26.25" customHeight="1" hidden="1">
      <c r="A188" s="99"/>
      <c r="B188" s="94"/>
      <c r="C188" s="95"/>
      <c r="D188" s="65"/>
    </row>
    <row r="189" spans="1:4" s="26" customFormat="1" ht="25.5" customHeight="1" hidden="1">
      <c r="A189" s="99"/>
      <c r="B189" s="118" t="s">
        <v>109</v>
      </c>
      <c r="C189" s="119"/>
      <c r="D189" s="69">
        <f>D186+D187+D188</f>
        <v>0</v>
      </c>
    </row>
    <row r="190" spans="1:4" s="26" customFormat="1" ht="27.75" customHeight="1" hidden="1">
      <c r="A190" s="99" t="s">
        <v>15</v>
      </c>
      <c r="B190" s="116"/>
      <c r="C190" s="117"/>
      <c r="D190" s="86"/>
    </row>
    <row r="191" spans="1:4" s="26" customFormat="1" ht="26.25" customHeight="1" hidden="1">
      <c r="A191" s="99"/>
      <c r="B191" s="94"/>
      <c r="C191" s="95"/>
      <c r="D191" s="65"/>
    </row>
    <row r="192" spans="1:4" s="26" customFormat="1" ht="0.75" customHeight="1" hidden="1">
      <c r="A192" s="99"/>
      <c r="B192" s="94"/>
      <c r="C192" s="95"/>
      <c r="D192" s="65"/>
    </row>
    <row r="193" spans="1:4" s="26" customFormat="1" ht="42.75" customHeight="1" hidden="1">
      <c r="A193" s="99"/>
      <c r="B193" s="94"/>
      <c r="C193" s="95"/>
      <c r="D193" s="65"/>
    </row>
    <row r="194" spans="1:6" s="26" customFormat="1" ht="36.75" customHeight="1" hidden="1">
      <c r="A194" s="99"/>
      <c r="B194" s="118" t="s">
        <v>109</v>
      </c>
      <c r="C194" s="119"/>
      <c r="D194" s="69">
        <f>SUM(D190:D193)</f>
        <v>0</v>
      </c>
      <c r="F194" s="28"/>
    </row>
    <row r="195" spans="1:4" s="26" customFormat="1" ht="21" customHeight="1">
      <c r="A195" s="113" t="s">
        <v>92</v>
      </c>
      <c r="B195" s="94" t="s">
        <v>100</v>
      </c>
      <c r="C195" s="95"/>
      <c r="D195" s="65">
        <v>1732.4</v>
      </c>
    </row>
    <row r="196" spans="1:4" s="26" customFormat="1" ht="18.75" customHeight="1" hidden="1">
      <c r="A196" s="114"/>
      <c r="B196" s="94"/>
      <c r="C196" s="122"/>
      <c r="D196" s="65"/>
    </row>
    <row r="197" spans="1:4" s="26" customFormat="1" ht="21" customHeight="1" hidden="1">
      <c r="A197" s="114"/>
      <c r="B197" s="94"/>
      <c r="C197" s="122"/>
      <c r="D197" s="65"/>
    </row>
    <row r="198" spans="1:4" s="26" customFormat="1" ht="18.75" customHeight="1" hidden="1">
      <c r="A198" s="114"/>
      <c r="B198" s="94"/>
      <c r="C198" s="122"/>
      <c r="D198" s="65"/>
    </row>
    <row r="199" spans="1:4" s="26" customFormat="1" ht="44.25" customHeight="1" hidden="1">
      <c r="A199" s="114"/>
      <c r="B199" s="94"/>
      <c r="C199" s="95"/>
      <c r="D199" s="65"/>
    </row>
    <row r="200" spans="1:4" s="26" customFormat="1" ht="19.5">
      <c r="A200" s="115"/>
      <c r="B200" s="118" t="s">
        <v>109</v>
      </c>
      <c r="C200" s="119"/>
      <c r="D200" s="69">
        <f>SUM(D195:D199)</f>
        <v>1732.4</v>
      </c>
    </row>
    <row r="201" spans="1:6" s="26" customFormat="1" ht="24" customHeight="1">
      <c r="A201" s="113" t="s">
        <v>18</v>
      </c>
      <c r="B201" s="94" t="s">
        <v>510</v>
      </c>
      <c r="C201" s="95"/>
      <c r="D201" s="65">
        <v>1278.44</v>
      </c>
      <c r="F201" s="28"/>
    </row>
    <row r="202" spans="1:4" s="26" customFormat="1" ht="39.75" customHeight="1">
      <c r="A202" s="114"/>
      <c r="B202" s="94" t="s">
        <v>509</v>
      </c>
      <c r="C202" s="95"/>
      <c r="D202" s="65">
        <v>313.8</v>
      </c>
    </row>
    <row r="203" spans="1:7" s="26" customFormat="1" ht="19.5">
      <c r="A203" s="115"/>
      <c r="B203" s="118" t="s">
        <v>109</v>
      </c>
      <c r="C203" s="119"/>
      <c r="D203" s="69">
        <f>D202+D201</f>
        <v>1592.24</v>
      </c>
      <c r="G203" s="28"/>
    </row>
    <row r="204" spans="1:7" s="26" customFormat="1" ht="22.5" customHeight="1">
      <c r="A204" s="123" t="s">
        <v>31</v>
      </c>
      <c r="B204" s="94" t="s">
        <v>135</v>
      </c>
      <c r="C204" s="95"/>
      <c r="D204" s="65">
        <v>182.15</v>
      </c>
      <c r="G204" s="28"/>
    </row>
    <row r="205" spans="1:4" s="26" customFormat="1" ht="25.5" customHeight="1">
      <c r="A205" s="124"/>
      <c r="B205" s="94" t="s">
        <v>115</v>
      </c>
      <c r="C205" s="95"/>
      <c r="D205" s="65">
        <v>700.99</v>
      </c>
    </row>
    <row r="206" spans="1:4" s="26" customFormat="1" ht="21" customHeight="1" hidden="1">
      <c r="A206" s="124"/>
      <c r="B206" s="126"/>
      <c r="C206" s="127"/>
      <c r="D206" s="65"/>
    </row>
    <row r="207" spans="1:4" s="26" customFormat="1" ht="21" customHeight="1" hidden="1">
      <c r="A207" s="124"/>
      <c r="B207" s="126"/>
      <c r="C207" s="127"/>
      <c r="D207" s="65"/>
    </row>
    <row r="208" spans="1:4" s="26" customFormat="1" ht="15.75" customHeight="1" hidden="1">
      <c r="A208" s="124"/>
      <c r="B208" s="126"/>
      <c r="C208" s="128"/>
      <c r="D208" s="65"/>
    </row>
    <row r="209" spans="1:4" s="26" customFormat="1" ht="19.5">
      <c r="A209" s="125"/>
      <c r="B209" s="129" t="s">
        <v>109</v>
      </c>
      <c r="C209" s="130"/>
      <c r="D209" s="69">
        <f>SUM(D204:D208)</f>
        <v>883.14</v>
      </c>
    </row>
    <row r="210" spans="1:4" s="26" customFormat="1" ht="57.75" customHeight="1">
      <c r="A210" s="113" t="s">
        <v>165</v>
      </c>
      <c r="B210" s="94" t="s">
        <v>511</v>
      </c>
      <c r="C210" s="95"/>
      <c r="D210" s="65">
        <f>9900+9800</f>
        <v>19700</v>
      </c>
    </row>
    <row r="211" spans="1:4" s="26" customFormat="1" ht="18.75">
      <c r="A211" s="114"/>
      <c r="B211" s="94" t="s">
        <v>512</v>
      </c>
      <c r="C211" s="95"/>
      <c r="D211" s="65">
        <v>15000</v>
      </c>
    </row>
    <row r="212" spans="1:4" s="26" customFormat="1" ht="19.5">
      <c r="A212" s="115"/>
      <c r="B212" s="118" t="s">
        <v>109</v>
      </c>
      <c r="C212" s="119"/>
      <c r="D212" s="69">
        <f>SUM(D210:D211)</f>
        <v>34700</v>
      </c>
    </row>
    <row r="213" spans="1:4" s="26" customFormat="1" ht="33.75" customHeight="1" hidden="1">
      <c r="A213" s="77"/>
      <c r="B213" s="120"/>
      <c r="C213" s="131"/>
      <c r="D213" s="65"/>
    </row>
    <row r="214" spans="1:4" s="26" customFormat="1" ht="19.5" customHeight="1" hidden="1">
      <c r="A214" s="114"/>
      <c r="B214" s="126"/>
      <c r="C214" s="127"/>
      <c r="D214" s="65"/>
    </row>
    <row r="215" spans="1:4" s="26" customFormat="1" ht="19.5" customHeight="1" hidden="1">
      <c r="A215" s="114"/>
      <c r="B215" s="126"/>
      <c r="C215" s="127"/>
      <c r="D215" s="65"/>
    </row>
    <row r="216" spans="1:4" s="26" customFormat="1" ht="19.5" customHeight="1" hidden="1">
      <c r="A216" s="114"/>
      <c r="B216" s="126"/>
      <c r="C216" s="127"/>
      <c r="D216" s="65"/>
    </row>
    <row r="217" spans="1:4" s="26" customFormat="1" ht="18.75" customHeight="1" hidden="1">
      <c r="A217" s="115"/>
      <c r="B217" s="79" t="s">
        <v>109</v>
      </c>
      <c r="C217" s="80"/>
      <c r="D217" s="69">
        <f>SUM(D213:D216)</f>
        <v>0</v>
      </c>
    </row>
    <row r="218" spans="1:4" s="26" customFormat="1" ht="18.75">
      <c r="A218" s="113" t="s">
        <v>60</v>
      </c>
      <c r="B218" s="94" t="s">
        <v>510</v>
      </c>
      <c r="C218" s="95"/>
      <c r="D218" s="65">
        <v>662.55</v>
      </c>
    </row>
    <row r="219" spans="1:4" s="26" customFormat="1" ht="18.75" hidden="1">
      <c r="A219" s="114"/>
      <c r="B219" s="94"/>
      <c r="C219" s="95"/>
      <c r="D219" s="65"/>
    </row>
    <row r="220" spans="1:4" s="26" customFormat="1" ht="18.75" hidden="1">
      <c r="A220" s="114"/>
      <c r="B220" s="94"/>
      <c r="C220" s="95"/>
      <c r="D220" s="65"/>
    </row>
    <row r="221" spans="1:4" s="26" customFormat="1" ht="36.75" customHeight="1" hidden="1">
      <c r="A221" s="114"/>
      <c r="B221" s="94"/>
      <c r="C221" s="95"/>
      <c r="D221" s="65"/>
    </row>
    <row r="222" spans="1:4" s="26" customFormat="1" ht="27.75" customHeight="1" hidden="1">
      <c r="A222" s="114"/>
      <c r="B222" s="94"/>
      <c r="C222" s="95"/>
      <c r="D222" s="65"/>
    </row>
    <row r="223" spans="1:4" s="26" customFormat="1" ht="37.5" customHeight="1" hidden="1">
      <c r="A223" s="114"/>
      <c r="B223" s="94"/>
      <c r="C223" s="95"/>
      <c r="D223" s="65"/>
    </row>
    <row r="224" spans="1:4" s="26" customFormat="1" ht="21" customHeight="1">
      <c r="A224" s="115"/>
      <c r="B224" s="118" t="s">
        <v>109</v>
      </c>
      <c r="C224" s="119"/>
      <c r="D224" s="69">
        <f>SUM(D218:D223)</f>
        <v>662.55</v>
      </c>
    </row>
    <row r="225" spans="1:4" s="26" customFormat="1" ht="18.75">
      <c r="A225" s="113" t="s">
        <v>12</v>
      </c>
      <c r="B225" s="94" t="s">
        <v>44</v>
      </c>
      <c r="C225" s="95"/>
      <c r="D225" s="65">
        <v>480</v>
      </c>
    </row>
    <row r="226" spans="1:4" s="26" customFormat="1" ht="24" customHeight="1" hidden="1">
      <c r="A226" s="114"/>
      <c r="B226" s="94"/>
      <c r="C226" s="95"/>
      <c r="D226" s="65"/>
    </row>
    <row r="227" spans="1:4" s="26" customFormat="1" ht="33" customHeight="1" hidden="1">
      <c r="A227" s="115"/>
      <c r="B227" s="94"/>
      <c r="C227" s="95"/>
      <c r="D227" s="65"/>
    </row>
    <row r="228" spans="1:4" s="26" customFormat="1" ht="19.5">
      <c r="A228" s="21"/>
      <c r="B228" s="118" t="s">
        <v>109</v>
      </c>
      <c r="C228" s="119"/>
      <c r="D228" s="69">
        <f>D225</f>
        <v>480</v>
      </c>
    </row>
    <row r="229" spans="1:7" s="26" customFormat="1" ht="19.5" customHeight="1">
      <c r="A229" s="21"/>
      <c r="B229" s="132" t="s">
        <v>19</v>
      </c>
      <c r="C229" s="133"/>
      <c r="D229" s="71">
        <f>D157+D12</f>
        <v>139265.12</v>
      </c>
      <c r="E229" s="27"/>
      <c r="F229" s="28"/>
      <c r="G229" s="28"/>
    </row>
    <row r="230" spans="1:7" s="26" customFormat="1" ht="18" customHeight="1">
      <c r="A230" s="81"/>
      <c r="B230" s="134" t="s">
        <v>58</v>
      </c>
      <c r="C230" s="135"/>
      <c r="D230" s="71">
        <f>SUM(D231:D236)</f>
        <v>0</v>
      </c>
      <c r="E230" s="27"/>
      <c r="G230" s="28"/>
    </row>
    <row r="231" spans="1:7" s="26" customFormat="1" ht="18.75" hidden="1">
      <c r="A231" s="77" t="s">
        <v>15</v>
      </c>
      <c r="B231" s="94"/>
      <c r="C231" s="95"/>
      <c r="D231" s="29"/>
      <c r="E231" s="27"/>
      <c r="G231" s="28"/>
    </row>
    <row r="232" spans="1:5" s="26" customFormat="1" ht="41.25" customHeight="1" hidden="1">
      <c r="A232" s="81" t="s">
        <v>480</v>
      </c>
      <c r="B232" s="126"/>
      <c r="C232" s="127"/>
      <c r="D232" s="65"/>
      <c r="E232" s="27"/>
    </row>
    <row r="233" spans="1:5" s="26" customFormat="1" ht="18.75" customHeight="1" hidden="1">
      <c r="A233" s="136" t="s">
        <v>370</v>
      </c>
      <c r="B233" s="126"/>
      <c r="C233" s="127"/>
      <c r="D233" s="65"/>
      <c r="E233" s="76"/>
    </row>
    <row r="234" spans="1:5" s="26" customFormat="1" ht="18.75" hidden="1">
      <c r="A234" s="137"/>
      <c r="B234" s="138"/>
      <c r="C234" s="139"/>
      <c r="D234" s="92"/>
      <c r="E234" s="76"/>
    </row>
    <row r="235" spans="1:4" s="26" customFormat="1" ht="18.75" hidden="1">
      <c r="A235" s="81"/>
      <c r="B235" s="126"/>
      <c r="C235" s="127"/>
      <c r="D235" s="65"/>
    </row>
    <row r="236" spans="1:4" s="26" customFormat="1" ht="18.75" customHeight="1" hidden="1">
      <c r="A236" s="60"/>
      <c r="B236" s="94"/>
      <c r="C236" s="143"/>
      <c r="D236" s="29"/>
    </row>
    <row r="237" spans="1:7" s="26" customFormat="1" ht="21" customHeight="1">
      <c r="A237" s="52"/>
      <c r="B237" s="144" t="s">
        <v>120</v>
      </c>
      <c r="C237" s="145"/>
      <c r="D237" s="24">
        <f>D229+D230</f>
        <v>139265.12</v>
      </c>
      <c r="F237" s="28"/>
      <c r="G237" s="28"/>
    </row>
    <row r="238" spans="1:4" s="26" customFormat="1" ht="18.75" customHeight="1">
      <c r="A238" s="52"/>
      <c r="B238" s="94"/>
      <c r="C238" s="95"/>
      <c r="D238" s="29"/>
    </row>
    <row r="239" spans="1:4" s="26" customFormat="1" ht="18.75" customHeight="1">
      <c r="A239" s="52"/>
      <c r="B239" s="94"/>
      <c r="C239" s="95"/>
      <c r="D239" s="29"/>
    </row>
    <row r="240" spans="1:4" s="68" customFormat="1" ht="21" customHeight="1">
      <c r="A240" s="66"/>
      <c r="B240" s="146" t="s">
        <v>230</v>
      </c>
      <c r="C240" s="147"/>
      <c r="D240" s="67">
        <f>D10-D229-D230</f>
        <v>6919548.58</v>
      </c>
    </row>
    <row r="241" spans="1:4" s="26" customFormat="1" ht="21" customHeight="1">
      <c r="A241" s="52"/>
      <c r="B241" s="94"/>
      <c r="C241" s="95"/>
      <c r="D241" s="29"/>
    </row>
    <row r="242" spans="1:5" s="26" customFormat="1" ht="23.25" customHeight="1">
      <c r="A242" s="52"/>
      <c r="B242" s="149" t="s">
        <v>88</v>
      </c>
      <c r="C242" s="149"/>
      <c r="D242" s="24">
        <f>D241+D244+D245+D246+D247+D249+D251+D252</f>
        <v>0</v>
      </c>
      <c r="E242" s="27"/>
    </row>
    <row r="243" spans="1:5" s="26" customFormat="1" ht="0.75" customHeight="1">
      <c r="A243" s="52"/>
      <c r="B243" s="94" t="s">
        <v>96</v>
      </c>
      <c r="C243" s="95"/>
      <c r="D243" s="29"/>
      <c r="E243" s="27"/>
    </row>
    <row r="244" spans="1:5" s="26" customFormat="1" ht="18.75">
      <c r="A244" s="52" t="s">
        <v>64</v>
      </c>
      <c r="B244" s="94"/>
      <c r="C244" s="95"/>
      <c r="D244" s="29"/>
      <c r="E244" s="27"/>
    </row>
    <row r="245" spans="1:5" s="26" customFormat="1" ht="18.75">
      <c r="A245" s="52" t="s">
        <v>18</v>
      </c>
      <c r="B245" s="94"/>
      <c r="C245" s="95"/>
      <c r="D245" s="29"/>
      <c r="E245" s="27"/>
    </row>
    <row r="246" spans="1:5" s="26" customFormat="1" ht="15.75" customHeight="1" hidden="1">
      <c r="A246" s="140"/>
      <c r="B246" s="94"/>
      <c r="C246" s="95"/>
      <c r="D246" s="29"/>
      <c r="E246" s="27"/>
    </row>
    <row r="247" spans="1:5" s="26" customFormat="1" ht="15.75" customHeight="1" hidden="1">
      <c r="A247" s="141"/>
      <c r="B247" s="94"/>
      <c r="C247" s="95"/>
      <c r="D247" s="29"/>
      <c r="E247" s="27"/>
    </row>
    <row r="248" spans="1:5" s="26" customFormat="1" ht="15.75" customHeight="1" hidden="1">
      <c r="A248" s="141"/>
      <c r="B248" s="94"/>
      <c r="C248" s="95"/>
      <c r="D248" s="29"/>
      <c r="E248" s="27"/>
    </row>
    <row r="249" spans="1:5" s="26" customFormat="1" ht="15.75" customHeight="1" hidden="1">
      <c r="A249" s="142"/>
      <c r="B249" s="22"/>
      <c r="C249" s="22"/>
      <c r="D249" s="29"/>
      <c r="E249" s="27"/>
    </row>
    <row r="250" spans="1:5" s="26" customFormat="1" ht="15.75" customHeight="1" hidden="1">
      <c r="A250" s="22"/>
      <c r="D250" s="31"/>
      <c r="E250" s="27"/>
    </row>
    <row r="251" spans="1:4" ht="15.75" customHeight="1" hidden="1">
      <c r="A251" s="74"/>
      <c r="B251" s="148"/>
      <c r="C251" s="148"/>
      <c r="D251" s="75"/>
    </row>
    <row r="252" spans="1:4" ht="15.75" customHeight="1" hidden="1">
      <c r="A252" s="21"/>
      <c r="B252" s="94"/>
      <c r="C252" s="95"/>
      <c r="D252" s="75"/>
    </row>
    <row r="253" spans="1:8" s="30" customFormat="1" ht="18.75" hidden="1">
      <c r="A253" s="74"/>
      <c r="B253" s="106"/>
      <c r="C253" s="106"/>
      <c r="D253" s="75"/>
      <c r="F253" s="22"/>
      <c r="G253" s="22"/>
      <c r="H253" s="22"/>
    </row>
    <row r="254" ht="18.75" hidden="1"/>
    <row r="255" ht="18.75" hidden="1"/>
    <row r="256" ht="24.75" customHeight="1"/>
  </sheetData>
  <sheetProtection/>
  <mergeCells count="14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1"/>
    <mergeCell ref="B168:C168"/>
    <mergeCell ref="B169:C169"/>
    <mergeCell ref="B170:C170"/>
    <mergeCell ref="B179:C179"/>
    <mergeCell ref="B171:C171"/>
    <mergeCell ref="A172:A175"/>
    <mergeCell ref="B172:C172"/>
    <mergeCell ref="B173:C173"/>
    <mergeCell ref="B174:C174"/>
    <mergeCell ref="B180:C180"/>
    <mergeCell ref="A181:A185"/>
    <mergeCell ref="B181:C181"/>
    <mergeCell ref="B182:C182"/>
    <mergeCell ref="B183:C183"/>
    <mergeCell ref="B175:C175"/>
    <mergeCell ref="A176:A180"/>
    <mergeCell ref="B176:C176"/>
    <mergeCell ref="B177:C177"/>
    <mergeCell ref="B178:C178"/>
    <mergeCell ref="B184:C184"/>
    <mergeCell ref="B185:C185"/>
    <mergeCell ref="A186:A189"/>
    <mergeCell ref="B186:C186"/>
    <mergeCell ref="B187:C187"/>
    <mergeCell ref="B188:C188"/>
    <mergeCell ref="B189:C189"/>
    <mergeCell ref="B200:C200"/>
    <mergeCell ref="A190:A194"/>
    <mergeCell ref="B190:C190"/>
    <mergeCell ref="B191:C191"/>
    <mergeCell ref="B192:C192"/>
    <mergeCell ref="B193:C193"/>
    <mergeCell ref="B194:C194"/>
    <mergeCell ref="A201:A203"/>
    <mergeCell ref="B201:C201"/>
    <mergeCell ref="B202:C202"/>
    <mergeCell ref="B203:C203"/>
    <mergeCell ref="A195:A200"/>
    <mergeCell ref="B195:C195"/>
    <mergeCell ref="B196:C196"/>
    <mergeCell ref="B197:C197"/>
    <mergeCell ref="B198:C198"/>
    <mergeCell ref="B199:C199"/>
    <mergeCell ref="B208:C208"/>
    <mergeCell ref="B209:C209"/>
    <mergeCell ref="A210:A212"/>
    <mergeCell ref="B210:C210"/>
    <mergeCell ref="A204:A209"/>
    <mergeCell ref="B204:C204"/>
    <mergeCell ref="B205:C205"/>
    <mergeCell ref="B206:C206"/>
    <mergeCell ref="B207:C207"/>
    <mergeCell ref="B213:C213"/>
    <mergeCell ref="A214:A217"/>
    <mergeCell ref="B214:C214"/>
    <mergeCell ref="B215:C215"/>
    <mergeCell ref="B216:C216"/>
    <mergeCell ref="B211:C211"/>
    <mergeCell ref="B212:C212"/>
    <mergeCell ref="A218:A224"/>
    <mergeCell ref="B218:C218"/>
    <mergeCell ref="B219:C219"/>
    <mergeCell ref="B220:C220"/>
    <mergeCell ref="B221:C221"/>
    <mergeCell ref="B222:C222"/>
    <mergeCell ref="B223:C223"/>
    <mergeCell ref="B224:C224"/>
    <mergeCell ref="A225:A227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A233:A234"/>
    <mergeCell ref="B233:C233"/>
    <mergeCell ref="B234:C234"/>
    <mergeCell ref="A246:A249"/>
    <mergeCell ref="B246:C246"/>
    <mergeCell ref="B247:C247"/>
    <mergeCell ref="B248:C248"/>
    <mergeCell ref="B235:C235"/>
    <mergeCell ref="B236:C236"/>
    <mergeCell ref="B237:C237"/>
    <mergeCell ref="B238:C238"/>
    <mergeCell ref="B239:C239"/>
    <mergeCell ref="B240:C240"/>
    <mergeCell ref="B251:C251"/>
    <mergeCell ref="B252:C252"/>
    <mergeCell ref="B253:C253"/>
    <mergeCell ref="B241:C241"/>
    <mergeCell ref="B242:C242"/>
    <mergeCell ref="B243:C243"/>
    <mergeCell ref="B244:C244"/>
    <mergeCell ref="B245:C245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6"/>
  <sheetViews>
    <sheetView view="pageBreakPreview" zoomScale="70" zoomScaleSheetLayoutView="70" zoomScalePageLayoutView="0" workbookViewId="0" topLeftCell="A264">
      <selection activeCell="A311" sqref="A311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482</v>
      </c>
      <c r="B1" s="96"/>
      <c r="C1" s="96"/>
      <c r="D1" s="96"/>
      <c r="E1" s="96"/>
    </row>
    <row r="2" spans="1:5" ht="26.25" customHeight="1" hidden="1">
      <c r="A2" s="97" t="s">
        <v>487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483</v>
      </c>
      <c r="B4" s="99"/>
      <c r="C4" s="99"/>
      <c r="D4" s="78">
        <v>3795627.1</v>
      </c>
      <c r="E4" s="23"/>
    </row>
    <row r="5" spans="1:5" ht="23.25" customHeight="1">
      <c r="A5" s="99" t="s">
        <v>484</v>
      </c>
      <c r="B5" s="99"/>
      <c r="C5" s="99"/>
      <c r="D5" s="54">
        <f>D8+D9+D7+D6</f>
        <v>2694541.1900000004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f>2698273.99-3732.8</f>
        <v>2694541.1900000004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485</v>
      </c>
      <c r="B10" s="99"/>
      <c r="C10" s="99"/>
      <c r="D10" s="54">
        <f>D4+D5+D9</f>
        <v>6490168.290000001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29275.5</v>
      </c>
      <c r="E12" s="24"/>
      <c r="F12" s="63"/>
    </row>
    <row r="13" spans="1:5" s="25" customFormat="1" ht="33.75" customHeight="1">
      <c r="A13" s="52" t="s">
        <v>55</v>
      </c>
      <c r="B13" s="106" t="s">
        <v>478</v>
      </c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82"/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 hidden="1">
      <c r="A24" s="57"/>
      <c r="B24" s="51"/>
      <c r="C24" s="50" t="s">
        <v>31</v>
      </c>
      <c r="D24" s="82"/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 hidden="1">
      <c r="A26" s="57"/>
      <c r="B26" s="51"/>
      <c r="C26" s="50" t="s">
        <v>45</v>
      </c>
      <c r="D26" s="82"/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 hidden="1">
      <c r="A37" s="52"/>
      <c r="B37" s="109" t="s">
        <v>90</v>
      </c>
      <c r="C37" s="109"/>
      <c r="D37" s="86"/>
      <c r="E37" s="24"/>
    </row>
    <row r="38" spans="1:5" s="25" customFormat="1" ht="24" customHeight="1" hidden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 hidden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29275.5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160.85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>
      <c r="A72" s="57"/>
      <c r="B72" s="50"/>
      <c r="C72" s="50" t="s">
        <v>59</v>
      </c>
      <c r="D72" s="89">
        <v>160.85</v>
      </c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10432.650000000001</v>
      </c>
      <c r="E92" s="32"/>
    </row>
    <row r="93" spans="1:5" s="25" customFormat="1" ht="27" customHeight="1">
      <c r="A93" s="57"/>
      <c r="B93" s="58"/>
      <c r="C93" s="50" t="s">
        <v>73</v>
      </c>
      <c r="D93" s="82">
        <v>323.08</v>
      </c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>
      <c r="A97" s="57"/>
      <c r="B97" s="58"/>
      <c r="C97" s="50" t="s">
        <v>63</v>
      </c>
      <c r="D97" s="89">
        <v>9095.1</v>
      </c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>
      <c r="A104" s="57"/>
      <c r="B104" s="58"/>
      <c r="C104" s="50" t="s">
        <v>45</v>
      </c>
      <c r="D104" s="89">
        <v>97.44</v>
      </c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>
      <c r="A106" s="57"/>
      <c r="B106" s="58"/>
      <c r="C106" s="50" t="s">
        <v>86</v>
      </c>
      <c r="D106" s="89">
        <v>917.03</v>
      </c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18682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>
      <c r="A121" s="57"/>
      <c r="B121" s="50"/>
      <c r="C121" s="50" t="s">
        <v>64</v>
      </c>
      <c r="D121" s="89">
        <v>18682</v>
      </c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26.25" customHeight="1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 hidden="1">
      <c r="A153" s="113" t="s">
        <v>56</v>
      </c>
      <c r="B153" s="116"/>
      <c r="C153" s="117"/>
      <c r="D153" s="91"/>
      <c r="E153" s="32"/>
    </row>
    <row r="154" spans="1:5" s="25" customFormat="1" ht="2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D167+D179+D188+D195+D220+D226+D239+D260+D214+D271+D203+D207+D250+D267</f>
        <v>144159.83</v>
      </c>
      <c r="E157" s="24"/>
      <c r="F157" s="63"/>
    </row>
    <row r="158" spans="1:6" s="25" customFormat="1" ht="27" customHeight="1">
      <c r="A158" s="113" t="s">
        <v>97</v>
      </c>
      <c r="B158" s="94" t="s">
        <v>491</v>
      </c>
      <c r="C158" s="95"/>
      <c r="D158" s="85">
        <v>3316.2</v>
      </c>
      <c r="E158" s="59"/>
      <c r="F158" s="63"/>
    </row>
    <row r="159" spans="1:6" s="25" customFormat="1" ht="18.75">
      <c r="A159" s="114"/>
      <c r="B159" s="94" t="s">
        <v>44</v>
      </c>
      <c r="C159" s="95"/>
      <c r="D159" s="85">
        <v>60</v>
      </c>
      <c r="E159" s="59"/>
      <c r="F159" s="63"/>
    </row>
    <row r="160" spans="1:7" s="25" customFormat="1" ht="18.75" hidden="1">
      <c r="A160" s="114"/>
      <c r="B160" s="94"/>
      <c r="C160" s="95"/>
      <c r="D160" s="85"/>
      <c r="E160" s="59"/>
      <c r="G160" s="63"/>
    </row>
    <row r="161" spans="1:7" s="25" customFormat="1" ht="18.75" hidden="1">
      <c r="A161" s="114"/>
      <c r="B161" s="94"/>
      <c r="C161" s="95"/>
      <c r="D161" s="85"/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>
      <c r="A167" s="115"/>
      <c r="B167" s="118" t="s">
        <v>109</v>
      </c>
      <c r="C167" s="119"/>
      <c r="D167" s="88">
        <f>SUM(D158:D166)</f>
        <v>3376.2</v>
      </c>
      <c r="E167" s="59"/>
    </row>
    <row r="168" spans="1:4" s="26" customFormat="1" ht="31.5" customHeight="1">
      <c r="A168" s="99" t="s">
        <v>64</v>
      </c>
      <c r="B168" s="94" t="s">
        <v>489</v>
      </c>
      <c r="C168" s="95"/>
      <c r="D168" s="65">
        <f>88.57</f>
        <v>88.57</v>
      </c>
    </row>
    <row r="169" spans="1:4" s="26" customFormat="1" ht="27" customHeight="1">
      <c r="A169" s="99"/>
      <c r="B169" s="94" t="s">
        <v>490</v>
      </c>
      <c r="C169" s="95"/>
      <c r="D169" s="65">
        <v>350</v>
      </c>
    </row>
    <row r="170" spans="1:4" s="26" customFormat="1" ht="18.75" hidden="1">
      <c r="A170" s="99"/>
      <c r="B170" s="94"/>
      <c r="C170" s="95"/>
      <c r="D170" s="65"/>
    </row>
    <row r="171" spans="1:4" s="26" customFormat="1" ht="18.75" hidden="1">
      <c r="A171" s="99"/>
      <c r="B171" s="94"/>
      <c r="C171" s="95"/>
      <c r="D171" s="65"/>
    </row>
    <row r="172" spans="1:4" s="26" customFormat="1" ht="38.25" customHeight="1" hidden="1">
      <c r="A172" s="99"/>
      <c r="B172" s="94"/>
      <c r="C172" s="95"/>
      <c r="D172" s="65"/>
    </row>
    <row r="173" spans="1:4" s="26" customFormat="1" ht="24" customHeight="1" hidden="1">
      <c r="A173" s="99"/>
      <c r="B173" s="94"/>
      <c r="C173" s="95"/>
      <c r="D173" s="65"/>
    </row>
    <row r="174" spans="1:4" s="26" customFormat="1" ht="27.75" customHeight="1" hidden="1">
      <c r="A174" s="99"/>
      <c r="B174" s="94"/>
      <c r="C174" s="95"/>
      <c r="D174" s="65"/>
    </row>
    <row r="175" spans="1:4" s="26" customFormat="1" ht="22.5" customHeight="1" hidden="1">
      <c r="A175" s="99"/>
      <c r="B175" s="94"/>
      <c r="C175" s="95"/>
      <c r="D175" s="65"/>
    </row>
    <row r="176" spans="1:4" s="26" customFormat="1" ht="22.5" customHeight="1" hidden="1">
      <c r="A176" s="99"/>
      <c r="B176" s="94"/>
      <c r="C176" s="95"/>
      <c r="D176" s="65"/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8" s="26" customFormat="1" ht="19.5">
      <c r="A179" s="99"/>
      <c r="B179" s="118" t="s">
        <v>109</v>
      </c>
      <c r="C179" s="119"/>
      <c r="D179" s="69">
        <f>SUM(D168:D178)</f>
        <v>438.57</v>
      </c>
      <c r="F179" s="28"/>
      <c r="H179" s="28"/>
    </row>
    <row r="180" spans="1:4" s="26" customFormat="1" ht="22.5" customHeight="1">
      <c r="A180" s="113" t="s">
        <v>59</v>
      </c>
      <c r="B180" s="94" t="s">
        <v>406</v>
      </c>
      <c r="C180" s="95"/>
      <c r="D180" s="65">
        <v>800</v>
      </c>
    </row>
    <row r="181" spans="1:4" s="26" customFormat="1" ht="21.75" customHeight="1">
      <c r="A181" s="114"/>
      <c r="B181" s="94" t="s">
        <v>104</v>
      </c>
      <c r="C181" s="95"/>
      <c r="D181" s="65">
        <v>237.19</v>
      </c>
    </row>
    <row r="182" spans="1:4" s="26" customFormat="1" ht="18" customHeight="1">
      <c r="A182" s="114"/>
      <c r="B182" s="94" t="s">
        <v>101</v>
      </c>
      <c r="C182" s="95"/>
      <c r="D182" s="65">
        <v>313</v>
      </c>
    </row>
    <row r="183" spans="1:4" s="26" customFormat="1" ht="18.75" hidden="1">
      <c r="A183" s="114"/>
      <c r="B183" s="120"/>
      <c r="C183" s="121"/>
      <c r="D183" s="65"/>
    </row>
    <row r="184" spans="1:4" s="26" customFormat="1" ht="18.75" hidden="1">
      <c r="A184" s="114"/>
      <c r="B184" s="94"/>
      <c r="C184" s="95"/>
      <c r="D184" s="65"/>
    </row>
    <row r="185" spans="1:4" s="26" customFormat="1" ht="18.75" hidden="1">
      <c r="A185" s="114"/>
      <c r="B185" s="94"/>
      <c r="C185" s="95"/>
      <c r="D185" s="65"/>
    </row>
    <row r="186" spans="1:4" s="26" customFormat="1" ht="18.75" hidden="1">
      <c r="A186" s="114"/>
      <c r="B186" s="94"/>
      <c r="C186" s="95"/>
      <c r="D186" s="65"/>
    </row>
    <row r="187" spans="1:4" s="26" customFormat="1" ht="18.75" hidden="1">
      <c r="A187" s="114"/>
      <c r="B187" s="94"/>
      <c r="C187" s="95"/>
      <c r="D187" s="65"/>
    </row>
    <row r="188" spans="1:6" s="26" customFormat="1" ht="19.5">
      <c r="A188" s="115"/>
      <c r="B188" s="118" t="s">
        <v>109</v>
      </c>
      <c r="C188" s="119"/>
      <c r="D188" s="69">
        <f>SUM(D180:D187)</f>
        <v>1350.19</v>
      </c>
      <c r="F188" s="28"/>
    </row>
    <row r="189" spans="1:4" s="26" customFormat="1" ht="39" customHeight="1" hidden="1">
      <c r="A189" s="99" t="s">
        <v>69</v>
      </c>
      <c r="B189" s="94"/>
      <c r="C189" s="95"/>
      <c r="D189" s="65"/>
    </row>
    <row r="190" spans="1:4" s="26" customFormat="1" ht="22.5" customHeight="1" hidden="1">
      <c r="A190" s="99"/>
      <c r="B190" s="94"/>
      <c r="C190" s="95"/>
      <c r="D190" s="65"/>
    </row>
    <row r="191" spans="1:4" s="26" customFormat="1" ht="22.5" customHeight="1" hidden="1">
      <c r="A191" s="99"/>
      <c r="B191" s="94"/>
      <c r="C191" s="95"/>
      <c r="D191" s="65"/>
    </row>
    <row r="192" spans="1:4" s="26" customFormat="1" ht="22.5" customHeight="1" hidden="1">
      <c r="A192" s="99"/>
      <c r="B192" s="94"/>
      <c r="C192" s="95"/>
      <c r="D192" s="65"/>
    </row>
    <row r="193" spans="1:4" s="26" customFormat="1" ht="18.75" hidden="1">
      <c r="A193" s="99"/>
      <c r="B193" s="94"/>
      <c r="C193" s="95"/>
      <c r="D193" s="65"/>
    </row>
    <row r="194" spans="1:4" s="26" customFormat="1" ht="51" customHeight="1" hidden="1">
      <c r="A194" s="99"/>
      <c r="B194" s="94"/>
      <c r="C194" s="95"/>
      <c r="D194" s="65"/>
    </row>
    <row r="195" spans="1:7" s="26" customFormat="1" ht="19.5" hidden="1">
      <c r="A195" s="99"/>
      <c r="B195" s="118" t="s">
        <v>109</v>
      </c>
      <c r="C195" s="119"/>
      <c r="D195" s="69">
        <f>SUM(D189:D194)</f>
        <v>0</v>
      </c>
      <c r="G195" s="28"/>
    </row>
    <row r="196" spans="1:7" s="26" customFormat="1" ht="30" customHeight="1">
      <c r="A196" s="113" t="s">
        <v>134</v>
      </c>
      <c r="B196" s="94" t="s">
        <v>102</v>
      </c>
      <c r="C196" s="95"/>
      <c r="D196" s="65">
        <v>394.2</v>
      </c>
      <c r="G196" s="28"/>
    </row>
    <row r="197" spans="1:7" s="26" customFormat="1" ht="46.5" customHeight="1" hidden="1">
      <c r="A197" s="114"/>
      <c r="B197" s="94"/>
      <c r="C197" s="95"/>
      <c r="D197" s="65"/>
      <c r="G197" s="28"/>
    </row>
    <row r="198" spans="1:4" s="26" customFormat="1" ht="22.5" customHeight="1" hidden="1">
      <c r="A198" s="114"/>
      <c r="B198" s="94"/>
      <c r="C198" s="95"/>
      <c r="D198" s="65"/>
    </row>
    <row r="199" spans="1:4" s="26" customFormat="1" ht="26.25" customHeight="1" hidden="1">
      <c r="A199" s="114"/>
      <c r="B199" s="94"/>
      <c r="C199" s="95"/>
      <c r="D199" s="65"/>
    </row>
    <row r="200" spans="1:4" s="26" customFormat="1" ht="36.75" customHeight="1" hidden="1">
      <c r="A200" s="114"/>
      <c r="B200" s="94"/>
      <c r="C200" s="95"/>
      <c r="D200" s="65"/>
    </row>
    <row r="201" spans="1:4" s="26" customFormat="1" ht="41.25" customHeight="1" hidden="1">
      <c r="A201" s="114"/>
      <c r="B201" s="94"/>
      <c r="C201" s="95"/>
      <c r="D201" s="65"/>
    </row>
    <row r="202" spans="1:4" s="26" customFormat="1" ht="37.5" customHeight="1" hidden="1">
      <c r="A202" s="114"/>
      <c r="B202" s="94"/>
      <c r="C202" s="95"/>
      <c r="D202" s="65"/>
    </row>
    <row r="203" spans="1:6" s="26" customFormat="1" ht="26.25" customHeight="1">
      <c r="A203" s="115"/>
      <c r="B203" s="118" t="s">
        <v>109</v>
      </c>
      <c r="C203" s="119"/>
      <c r="D203" s="69">
        <f>SUM(D196:D202)</f>
        <v>394.2</v>
      </c>
      <c r="F203" s="28"/>
    </row>
    <row r="204" spans="1:4" s="26" customFormat="1" ht="26.25" customHeight="1">
      <c r="A204" s="99" t="s">
        <v>297</v>
      </c>
      <c r="B204" s="94" t="s">
        <v>100</v>
      </c>
      <c r="C204" s="95"/>
      <c r="D204" s="65">
        <v>24000</v>
      </c>
    </row>
    <row r="205" spans="1:4" s="26" customFormat="1" ht="26.25" customHeight="1">
      <c r="A205" s="99"/>
      <c r="B205" s="120" t="s">
        <v>44</v>
      </c>
      <c r="C205" s="121"/>
      <c r="D205" s="65">
        <v>3954.16</v>
      </c>
    </row>
    <row r="206" spans="1:4" s="26" customFormat="1" ht="26.25" customHeight="1">
      <c r="A206" s="99"/>
      <c r="B206" s="94" t="s">
        <v>488</v>
      </c>
      <c r="C206" s="95"/>
      <c r="D206" s="65">
        <v>24924.7</v>
      </c>
    </row>
    <row r="207" spans="1:4" s="26" customFormat="1" ht="25.5" customHeight="1">
      <c r="A207" s="99"/>
      <c r="B207" s="118" t="s">
        <v>109</v>
      </c>
      <c r="C207" s="119"/>
      <c r="D207" s="69">
        <f>D204+D205+D206</f>
        <v>52878.86</v>
      </c>
    </row>
    <row r="208" spans="1:4" s="26" customFormat="1" ht="27.75" customHeight="1" hidden="1">
      <c r="A208" s="99" t="s">
        <v>15</v>
      </c>
      <c r="B208" s="116"/>
      <c r="C208" s="117"/>
      <c r="D208" s="86"/>
    </row>
    <row r="209" spans="1:4" s="26" customFormat="1" ht="26.25" customHeight="1" hidden="1">
      <c r="A209" s="99"/>
      <c r="B209" s="94"/>
      <c r="C209" s="95"/>
      <c r="D209" s="65"/>
    </row>
    <row r="210" spans="1:4" s="26" customFormat="1" ht="0.75" customHeight="1" hidden="1">
      <c r="A210" s="99"/>
      <c r="B210" s="94"/>
      <c r="C210" s="95"/>
      <c r="D210" s="65"/>
    </row>
    <row r="211" spans="1:4" s="26" customFormat="1" ht="42.75" customHeight="1" hidden="1">
      <c r="A211" s="99"/>
      <c r="B211" s="94"/>
      <c r="C211" s="95"/>
      <c r="D211" s="65"/>
    </row>
    <row r="212" spans="1:4" s="26" customFormat="1" ht="62.25" customHeight="1" hidden="1">
      <c r="A212" s="99"/>
      <c r="B212" s="94"/>
      <c r="C212" s="95"/>
      <c r="D212" s="65"/>
    </row>
    <row r="213" spans="1:4" s="26" customFormat="1" ht="45.75" customHeight="1" hidden="1">
      <c r="A213" s="99"/>
      <c r="B213" s="94"/>
      <c r="C213" s="95"/>
      <c r="D213" s="65"/>
    </row>
    <row r="214" spans="1:6" s="26" customFormat="1" ht="36.75" customHeight="1" hidden="1">
      <c r="A214" s="99"/>
      <c r="B214" s="118" t="s">
        <v>109</v>
      </c>
      <c r="C214" s="119"/>
      <c r="D214" s="69">
        <f>SUM(D208:D213)</f>
        <v>0</v>
      </c>
      <c r="F214" s="28"/>
    </row>
    <row r="215" spans="1:4" s="26" customFormat="1" ht="21" customHeight="1">
      <c r="A215" s="113" t="s">
        <v>165</v>
      </c>
      <c r="B215" s="94" t="s">
        <v>104</v>
      </c>
      <c r="C215" s="95"/>
      <c r="D215" s="65">
        <v>504</v>
      </c>
    </row>
    <row r="216" spans="1:4" s="26" customFormat="1" ht="18.75" customHeight="1">
      <c r="A216" s="114"/>
      <c r="B216" s="94" t="s">
        <v>93</v>
      </c>
      <c r="C216" s="122"/>
      <c r="D216" s="65">
        <v>400</v>
      </c>
    </row>
    <row r="217" spans="1:4" s="26" customFormat="1" ht="21" customHeight="1" hidden="1">
      <c r="A217" s="114"/>
      <c r="B217" s="94"/>
      <c r="C217" s="122"/>
      <c r="D217" s="65"/>
    </row>
    <row r="218" spans="1:4" s="26" customFormat="1" ht="18.75" customHeight="1" hidden="1">
      <c r="A218" s="114"/>
      <c r="B218" s="94"/>
      <c r="C218" s="122"/>
      <c r="D218" s="65"/>
    </row>
    <row r="219" spans="1:4" s="26" customFormat="1" ht="44.25" customHeight="1">
      <c r="A219" s="114"/>
      <c r="B219" s="94" t="s">
        <v>492</v>
      </c>
      <c r="C219" s="95"/>
      <c r="D219" s="65">
        <v>20000</v>
      </c>
    </row>
    <row r="220" spans="1:4" s="26" customFormat="1" ht="19.5">
      <c r="A220" s="115"/>
      <c r="B220" s="118" t="s">
        <v>109</v>
      </c>
      <c r="C220" s="119"/>
      <c r="D220" s="69">
        <f>SUM(D215:D219)</f>
        <v>20904</v>
      </c>
    </row>
    <row r="221" spans="1:6" s="26" customFormat="1" ht="24" customHeight="1">
      <c r="A221" s="113" t="s">
        <v>18</v>
      </c>
      <c r="B221" s="94" t="s">
        <v>43</v>
      </c>
      <c r="C221" s="95"/>
      <c r="D221" s="65">
        <v>44</v>
      </c>
      <c r="F221" s="28"/>
    </row>
    <row r="222" spans="1:4" s="26" customFormat="1" ht="22.5" customHeight="1" hidden="1">
      <c r="A222" s="114"/>
      <c r="B222" s="94"/>
      <c r="C222" s="95"/>
      <c r="D222" s="65"/>
    </row>
    <row r="223" spans="1:4" s="26" customFormat="1" ht="21" customHeight="1" hidden="1">
      <c r="A223" s="114"/>
      <c r="B223" s="94"/>
      <c r="C223" s="95"/>
      <c r="D223" s="65"/>
    </row>
    <row r="224" spans="1:4" s="26" customFormat="1" ht="24" customHeight="1" hidden="1">
      <c r="A224" s="114"/>
      <c r="B224" s="94"/>
      <c r="C224" s="95"/>
      <c r="D224" s="65"/>
    </row>
    <row r="225" spans="1:4" s="26" customFormat="1" ht="26.25" customHeight="1" hidden="1">
      <c r="A225" s="114"/>
      <c r="B225" s="94"/>
      <c r="C225" s="95"/>
      <c r="D225" s="65"/>
    </row>
    <row r="226" spans="1:7" s="26" customFormat="1" ht="24.75" customHeight="1">
      <c r="A226" s="115"/>
      <c r="B226" s="118" t="s">
        <v>109</v>
      </c>
      <c r="C226" s="119"/>
      <c r="D226" s="69">
        <f>D222+D221+D223+D224+D225</f>
        <v>44</v>
      </c>
      <c r="G226" s="28"/>
    </row>
    <row r="227" spans="1:7" s="26" customFormat="1" ht="22.5" customHeight="1" hidden="1">
      <c r="A227" s="123" t="s">
        <v>31</v>
      </c>
      <c r="B227" s="94"/>
      <c r="C227" s="95"/>
      <c r="D227" s="65"/>
      <c r="G227" s="28"/>
    </row>
    <row r="228" spans="1:4" s="26" customFormat="1" ht="25.5" customHeight="1" hidden="1">
      <c r="A228" s="124"/>
      <c r="B228" s="94"/>
      <c r="C228" s="95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1" customHeight="1" hidden="1">
      <c r="A230" s="124"/>
      <c r="B230" s="126"/>
      <c r="C230" s="127"/>
      <c r="D230" s="65"/>
    </row>
    <row r="231" spans="1:4" s="26" customFormat="1" ht="22.5" customHeight="1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7"/>
      <c r="D232" s="65"/>
    </row>
    <row r="233" spans="1:4" s="26" customFormat="1" ht="18.75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8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7"/>
      <c r="D237" s="65"/>
    </row>
    <row r="238" spans="1:4" s="26" customFormat="1" ht="15.75" customHeight="1" hidden="1">
      <c r="A238" s="124"/>
      <c r="B238" s="126"/>
      <c r="C238" s="128"/>
      <c r="D238" s="65"/>
    </row>
    <row r="239" spans="1:4" s="26" customFormat="1" ht="49.5" customHeight="1" hidden="1">
      <c r="A239" s="125"/>
      <c r="B239" s="129" t="s">
        <v>109</v>
      </c>
      <c r="C239" s="130"/>
      <c r="D239" s="69">
        <f>SUM(D227:D238)</f>
        <v>0</v>
      </c>
    </row>
    <row r="240" spans="1:4" s="26" customFormat="1" ht="0.75" customHeight="1" hidden="1">
      <c r="A240" s="113" t="s">
        <v>83</v>
      </c>
      <c r="B240" s="94" t="s">
        <v>104</v>
      </c>
      <c r="C240" s="95"/>
      <c r="D240" s="65">
        <v>370.84</v>
      </c>
    </row>
    <row r="241" spans="1:4" s="26" customFormat="1" ht="18.75" hidden="1">
      <c r="A241" s="114"/>
      <c r="B241" s="120"/>
      <c r="C241" s="121"/>
      <c r="D241" s="65"/>
    </row>
    <row r="242" spans="1:4" s="26" customFormat="1" ht="21" customHeight="1" hidden="1">
      <c r="A242" s="114"/>
      <c r="B242" s="94"/>
      <c r="C242" s="95"/>
      <c r="D242" s="65"/>
    </row>
    <row r="243" spans="1:4" s="26" customFormat="1" ht="18.75" hidden="1">
      <c r="A243" s="114"/>
      <c r="B243" s="94"/>
      <c r="C243" s="95"/>
      <c r="D243" s="65"/>
    </row>
    <row r="244" spans="1:4" s="26" customFormat="1" ht="18.75" hidden="1">
      <c r="A244" s="114"/>
      <c r="B244" s="94"/>
      <c r="C244" s="95"/>
      <c r="D244" s="65"/>
    </row>
    <row r="245" spans="1:4" s="26" customFormat="1" ht="21" customHeight="1" hidden="1">
      <c r="A245" s="114"/>
      <c r="B245" s="94"/>
      <c r="C245" s="95"/>
      <c r="D245" s="65"/>
    </row>
    <row r="246" spans="1:4" s="26" customFormat="1" ht="18.75" hidden="1">
      <c r="A246" s="114"/>
      <c r="B246" s="94"/>
      <c r="C246" s="95"/>
      <c r="D246" s="65"/>
    </row>
    <row r="247" spans="1:4" s="26" customFormat="1" ht="21" customHeight="1" hidden="1">
      <c r="A247" s="114"/>
      <c r="B247" s="94"/>
      <c r="C247" s="95"/>
      <c r="D247" s="65"/>
    </row>
    <row r="248" spans="1:4" s="26" customFormat="1" ht="21" customHeight="1" hidden="1">
      <c r="A248" s="114"/>
      <c r="B248" s="94"/>
      <c r="C248" s="95"/>
      <c r="D248" s="65"/>
    </row>
    <row r="249" spans="1:4" s="26" customFormat="1" ht="50.25" customHeight="1" hidden="1">
      <c r="A249" s="114"/>
      <c r="B249" s="94"/>
      <c r="C249" s="95"/>
      <c r="D249" s="65"/>
    </row>
    <row r="250" spans="1:4" s="26" customFormat="1" ht="33" customHeight="1">
      <c r="A250" s="115"/>
      <c r="B250" s="118" t="s">
        <v>109</v>
      </c>
      <c r="C250" s="119"/>
      <c r="D250" s="69">
        <f>D240+D241+D242+D243+D244+D245+D246+D247+D248</f>
        <v>370.84</v>
      </c>
    </row>
    <row r="251" spans="1:4" s="26" customFormat="1" ht="2.25" customHeight="1">
      <c r="A251" s="77" t="s">
        <v>137</v>
      </c>
      <c r="B251" s="120"/>
      <c r="C251" s="131"/>
      <c r="D251" s="65"/>
    </row>
    <row r="252" spans="1:4" s="26" customFormat="1" ht="18.75" customHeight="1" hidden="1">
      <c r="A252" s="114"/>
      <c r="B252" s="94"/>
      <c r="C252" s="95"/>
      <c r="D252" s="65"/>
    </row>
    <row r="253" spans="1:4" s="26" customFormat="1" ht="19.5" customHeight="1" hidden="1">
      <c r="A253" s="114"/>
      <c r="B253" s="120"/>
      <c r="C253" s="121"/>
      <c r="D253" s="65"/>
    </row>
    <row r="254" spans="1:4" s="26" customFormat="1" ht="36.7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9.5" customHeight="1" hidden="1">
      <c r="A259" s="114"/>
      <c r="B259" s="126"/>
      <c r="C259" s="127"/>
      <c r="D259" s="65"/>
    </row>
    <row r="260" spans="1:4" s="26" customFormat="1" ht="18.75" customHeight="1" hidden="1">
      <c r="A260" s="115"/>
      <c r="B260" s="79" t="s">
        <v>109</v>
      </c>
      <c r="C260" s="80"/>
      <c r="D260" s="69">
        <f>SUM(D251:D259)</f>
        <v>0</v>
      </c>
    </row>
    <row r="261" spans="1:4" s="26" customFormat="1" ht="18.75" hidden="1">
      <c r="A261" s="113" t="s">
        <v>12</v>
      </c>
      <c r="B261" s="94"/>
      <c r="C261" s="95"/>
      <c r="D261" s="65"/>
    </row>
    <row r="262" spans="1:4" s="26" customFormat="1" ht="18.75" hidden="1">
      <c r="A262" s="114"/>
      <c r="B262" s="94"/>
      <c r="C262" s="95"/>
      <c r="D262" s="65"/>
    </row>
    <row r="263" spans="1:4" s="26" customFormat="1" ht="18.75" hidden="1">
      <c r="A263" s="114"/>
      <c r="B263" s="94"/>
      <c r="C263" s="95"/>
      <c r="D263" s="65"/>
    </row>
    <row r="264" spans="1:4" s="26" customFormat="1" ht="36.75" customHeight="1">
      <c r="A264" s="114"/>
      <c r="B264" s="94" t="s">
        <v>493</v>
      </c>
      <c r="C264" s="95"/>
      <c r="D264" s="65">
        <v>3652.67</v>
      </c>
    </row>
    <row r="265" spans="1:4" s="26" customFormat="1" ht="27.75" customHeight="1">
      <c r="A265" s="114"/>
      <c r="B265" s="94" t="s">
        <v>494</v>
      </c>
      <c r="C265" s="95"/>
      <c r="D265" s="65">
        <v>48579.7</v>
      </c>
    </row>
    <row r="266" spans="1:4" s="26" customFormat="1" ht="37.5" customHeight="1">
      <c r="A266" s="114"/>
      <c r="B266" s="94" t="s">
        <v>495</v>
      </c>
      <c r="C266" s="95"/>
      <c r="D266" s="65">
        <v>12170.6</v>
      </c>
    </row>
    <row r="267" spans="1:4" s="26" customFormat="1" ht="21" customHeight="1">
      <c r="A267" s="115"/>
      <c r="B267" s="118" t="s">
        <v>109</v>
      </c>
      <c r="C267" s="119"/>
      <c r="D267" s="69">
        <f>SUM(D261:D266)</f>
        <v>64402.969999999994</v>
      </c>
    </row>
    <row r="268" spans="1:4" s="26" customFormat="1" ht="15" customHeight="1" hidden="1">
      <c r="A268" s="113" t="s">
        <v>182</v>
      </c>
      <c r="B268" s="94"/>
      <c r="C268" s="95"/>
      <c r="D268" s="65"/>
    </row>
    <row r="269" spans="1:4" s="26" customFormat="1" ht="4.5" customHeight="1" hidden="1">
      <c r="A269" s="114"/>
      <c r="B269" s="94"/>
      <c r="C269" s="95"/>
      <c r="D269" s="65"/>
    </row>
    <row r="270" spans="1:4" s="26" customFormat="1" ht="33" customHeight="1" hidden="1">
      <c r="A270" s="115"/>
      <c r="B270" s="94"/>
      <c r="C270" s="95"/>
      <c r="D270" s="65"/>
    </row>
    <row r="271" spans="1:4" s="26" customFormat="1" ht="67.5" customHeight="1" hidden="1">
      <c r="A271" s="21"/>
      <c r="B271" s="118" t="s">
        <v>109</v>
      </c>
      <c r="C271" s="119"/>
      <c r="D271" s="69">
        <f>D268</f>
        <v>0</v>
      </c>
    </row>
    <row r="272" spans="1:7" s="26" customFormat="1" ht="19.5" customHeight="1">
      <c r="A272" s="21"/>
      <c r="B272" s="132" t="s">
        <v>19</v>
      </c>
      <c r="C272" s="133"/>
      <c r="D272" s="71">
        <f>D157+D12</f>
        <v>173435.33</v>
      </c>
      <c r="E272" s="27"/>
      <c r="F272" s="28"/>
      <c r="G272" s="28"/>
    </row>
    <row r="273" spans="1:7" s="26" customFormat="1" ht="18" customHeight="1">
      <c r="A273" s="81"/>
      <c r="B273" s="134" t="s">
        <v>58</v>
      </c>
      <c r="C273" s="135"/>
      <c r="D273" s="71">
        <f>SUM(D274:D279)</f>
        <v>0</v>
      </c>
      <c r="E273" s="27"/>
      <c r="G273" s="28"/>
    </row>
    <row r="274" spans="1:7" s="26" customFormat="1" ht="18.75" hidden="1">
      <c r="A274" s="77" t="s">
        <v>15</v>
      </c>
      <c r="B274" s="94"/>
      <c r="C274" s="95"/>
      <c r="D274" s="29"/>
      <c r="E274" s="27"/>
      <c r="G274" s="28"/>
    </row>
    <row r="275" spans="1:5" s="26" customFormat="1" ht="41.25" customHeight="1" hidden="1">
      <c r="A275" s="81" t="s">
        <v>480</v>
      </c>
      <c r="B275" s="126"/>
      <c r="C275" s="127"/>
      <c r="D275" s="65"/>
      <c r="E275" s="27"/>
    </row>
    <row r="276" spans="1:5" s="26" customFormat="1" ht="18.75" customHeight="1" hidden="1">
      <c r="A276" s="136" t="s">
        <v>370</v>
      </c>
      <c r="B276" s="126"/>
      <c r="C276" s="127"/>
      <c r="D276" s="65"/>
      <c r="E276" s="76"/>
    </row>
    <row r="277" spans="1:5" s="26" customFormat="1" ht="18.75" hidden="1">
      <c r="A277" s="137"/>
      <c r="B277" s="138"/>
      <c r="C277" s="139"/>
      <c r="D277" s="92"/>
      <c r="E277" s="76"/>
    </row>
    <row r="278" spans="1:4" s="26" customFormat="1" ht="18.75" hidden="1">
      <c r="A278" s="81"/>
      <c r="B278" s="126"/>
      <c r="C278" s="127"/>
      <c r="D278" s="65"/>
    </row>
    <row r="279" spans="1:4" s="26" customFormat="1" ht="18.75" customHeight="1" hidden="1">
      <c r="A279" s="60"/>
      <c r="B279" s="94"/>
      <c r="C279" s="143"/>
      <c r="D279" s="29"/>
    </row>
    <row r="280" spans="1:7" s="26" customFormat="1" ht="21" customHeight="1">
      <c r="A280" s="52"/>
      <c r="B280" s="144" t="s">
        <v>120</v>
      </c>
      <c r="C280" s="145"/>
      <c r="D280" s="24">
        <f>D272+D273</f>
        <v>173435.33</v>
      </c>
      <c r="F280" s="28"/>
      <c r="G280" s="28"/>
    </row>
    <row r="281" spans="1:4" s="26" customFormat="1" ht="18.75" customHeight="1">
      <c r="A281" s="52"/>
      <c r="B281" s="94"/>
      <c r="C281" s="95"/>
      <c r="D281" s="29"/>
    </row>
    <row r="282" spans="1:4" s="26" customFormat="1" ht="18.75" customHeight="1">
      <c r="A282" s="52"/>
      <c r="B282" s="94"/>
      <c r="C282" s="95"/>
      <c r="D282" s="29"/>
    </row>
    <row r="283" spans="1:4" s="68" customFormat="1" ht="21" customHeight="1">
      <c r="A283" s="66"/>
      <c r="B283" s="146" t="s">
        <v>230</v>
      </c>
      <c r="C283" s="147"/>
      <c r="D283" s="67">
        <f>D10-D272-D273</f>
        <v>6316732.960000001</v>
      </c>
    </row>
    <row r="284" spans="1:4" s="26" customFormat="1" ht="21" customHeight="1">
      <c r="A284" s="52"/>
      <c r="B284" s="94"/>
      <c r="C284" s="95"/>
      <c r="D284" s="29"/>
    </row>
    <row r="285" spans="1:5" s="26" customFormat="1" ht="23.25" customHeight="1">
      <c r="A285" s="52"/>
      <c r="B285" s="149" t="s">
        <v>88</v>
      </c>
      <c r="C285" s="149"/>
      <c r="D285" s="24">
        <f>D284+D287+D288+D289+D290+D292+D294+D295</f>
        <v>443363.2</v>
      </c>
      <c r="E285" s="27"/>
    </row>
    <row r="286" spans="1:5" s="26" customFormat="1" ht="0.75" customHeight="1">
      <c r="A286" s="52"/>
      <c r="B286" s="94" t="s">
        <v>96</v>
      </c>
      <c r="C286" s="95"/>
      <c r="D286" s="29"/>
      <c r="E286" s="27"/>
    </row>
    <row r="287" spans="1:5" s="26" customFormat="1" ht="97.5" customHeight="1">
      <c r="A287" s="52" t="s">
        <v>64</v>
      </c>
      <c r="B287" s="94" t="s">
        <v>486</v>
      </c>
      <c r="C287" s="95"/>
      <c r="D287" s="29">
        <v>435663.2</v>
      </c>
      <c r="E287" s="27"/>
    </row>
    <row r="288" spans="1:5" s="26" customFormat="1" ht="44.25" customHeight="1">
      <c r="A288" s="52" t="s">
        <v>18</v>
      </c>
      <c r="B288" s="94" t="s">
        <v>496</v>
      </c>
      <c r="C288" s="95"/>
      <c r="D288" s="29">
        <v>7700</v>
      </c>
      <c r="E288" s="27"/>
    </row>
    <row r="289" spans="1:5" s="26" customFormat="1" ht="15.75" customHeight="1" hidden="1">
      <c r="A289" s="140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1"/>
      <c r="B291" s="94"/>
      <c r="C291" s="95"/>
      <c r="D291" s="29"/>
      <c r="E291" s="27"/>
    </row>
    <row r="292" spans="1:5" s="26" customFormat="1" ht="15.75" customHeight="1" hidden="1">
      <c r="A292" s="142"/>
      <c r="B292" s="22"/>
      <c r="C292" s="22"/>
      <c r="D292" s="29"/>
      <c r="E292" s="27"/>
    </row>
    <row r="293" spans="1:5" s="26" customFormat="1" ht="15.75" customHeight="1" hidden="1">
      <c r="A293" s="22"/>
      <c r="D293" s="31"/>
      <c r="E293" s="27"/>
    </row>
    <row r="294" spans="1:4" ht="15.75" customHeight="1" hidden="1">
      <c r="A294" s="74"/>
      <c r="B294" s="148"/>
      <c r="C294" s="148"/>
      <c r="D294" s="75"/>
    </row>
    <row r="295" spans="1:4" ht="15.75" customHeight="1" hidden="1">
      <c r="A295" s="21"/>
      <c r="B295" s="94"/>
      <c r="C295" s="95"/>
      <c r="D295" s="75"/>
    </row>
    <row r="296" spans="1:8" s="30" customFormat="1" ht="18.75" hidden="1">
      <c r="A296" s="74"/>
      <c r="B296" s="106"/>
      <c r="C296" s="106"/>
      <c r="D296" s="75"/>
      <c r="F296" s="22"/>
      <c r="G296" s="22"/>
      <c r="H296" s="22"/>
    </row>
    <row r="297" ht="18.75" hidden="1"/>
    <row r="298" ht="18.75" hidden="1"/>
    <row r="299" ht="24.75" customHeight="1"/>
  </sheetData>
  <sheetProtection/>
  <mergeCells count="19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20:C220"/>
    <mergeCell ref="B219:C219"/>
    <mergeCell ref="A221:A226"/>
    <mergeCell ref="B221:C221"/>
    <mergeCell ref="B222:C222"/>
    <mergeCell ref="B223:C223"/>
    <mergeCell ref="B224:C224"/>
    <mergeCell ref="B225:C225"/>
    <mergeCell ref="B226:C226"/>
    <mergeCell ref="A227:A239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50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A252:A260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A261:A267"/>
    <mergeCell ref="B261:C261"/>
    <mergeCell ref="B262:C262"/>
    <mergeCell ref="B263:C263"/>
    <mergeCell ref="B264:C264"/>
    <mergeCell ref="B265:C265"/>
    <mergeCell ref="B266:C266"/>
    <mergeCell ref="B267:C267"/>
    <mergeCell ref="A268:A270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276:A277"/>
    <mergeCell ref="B276:C276"/>
    <mergeCell ref="B277:C277"/>
    <mergeCell ref="A289:A292"/>
    <mergeCell ref="B289:C289"/>
    <mergeCell ref="B290:C290"/>
    <mergeCell ref="B291:C291"/>
    <mergeCell ref="B278:C278"/>
    <mergeCell ref="B279:C279"/>
    <mergeCell ref="B280:C280"/>
    <mergeCell ref="B281:C281"/>
    <mergeCell ref="B282:C282"/>
    <mergeCell ref="B283:C283"/>
    <mergeCell ref="B294:C294"/>
    <mergeCell ref="B295:C295"/>
    <mergeCell ref="B296:C296"/>
    <mergeCell ref="B284:C284"/>
    <mergeCell ref="B285:C285"/>
    <mergeCell ref="B286:C286"/>
    <mergeCell ref="B287:C287"/>
    <mergeCell ref="B288:C288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1">
      <selection activeCell="D282" sqref="D282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471</v>
      </c>
      <c r="B1" s="96"/>
      <c r="C1" s="96"/>
      <c r="D1" s="96"/>
      <c r="E1" s="96"/>
    </row>
    <row r="2" spans="1:5" ht="26.25" customHeight="1" hidden="1">
      <c r="A2" s="97" t="s">
        <v>476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472</v>
      </c>
      <c r="B4" s="99"/>
      <c r="C4" s="99"/>
      <c r="D4" s="78">
        <v>1671484.59</v>
      </c>
      <c r="E4" s="23"/>
    </row>
    <row r="5" spans="1:5" ht="23.25" customHeight="1">
      <c r="A5" s="99" t="s">
        <v>473</v>
      </c>
      <c r="B5" s="99"/>
      <c r="C5" s="99"/>
      <c r="D5" s="54">
        <f>D8+D9+D7+D6</f>
        <v>2235800.19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v>2235800.19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479</v>
      </c>
      <c r="B10" s="99"/>
      <c r="C10" s="99"/>
      <c r="D10" s="54">
        <f>D4+D5+D9</f>
        <v>3907284.7800000003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64443.090000000004</v>
      </c>
      <c r="E12" s="24"/>
      <c r="F12" s="63"/>
    </row>
    <row r="13" spans="1:5" s="25" customFormat="1" ht="33.75" customHeight="1">
      <c r="A13" s="52" t="s">
        <v>55</v>
      </c>
      <c r="B13" s="106" t="s">
        <v>478</v>
      </c>
      <c r="C13" s="106"/>
      <c r="D13" s="39">
        <f>D14+D15+D16+D17+D18+D19+D20+D21+D22+D23+D24+D25+D26+D27+D28+D29+D30+D31+D32+D33</f>
        <v>697.14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82"/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>
      <c r="A24" s="57"/>
      <c r="B24" s="51"/>
      <c r="C24" s="50" t="s">
        <v>31</v>
      </c>
      <c r="D24" s="82">
        <v>697.14</v>
      </c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 hidden="1">
      <c r="A26" s="57"/>
      <c r="B26" s="51"/>
      <c r="C26" s="50" t="s">
        <v>45</v>
      </c>
      <c r="D26" s="82"/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 hidden="1">
      <c r="A37" s="52"/>
      <c r="B37" s="109" t="s">
        <v>90</v>
      </c>
      <c r="C37" s="109"/>
      <c r="D37" s="86"/>
      <c r="E37" s="24"/>
    </row>
    <row r="38" spans="1:5" s="25" customFormat="1" ht="24" customHeight="1" hidden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 hidden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63745.950000000004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63745.950000000004</v>
      </c>
      <c r="E92" s="32"/>
    </row>
    <row r="93" spans="1:5" s="25" customFormat="1" ht="27" customHeight="1">
      <c r="A93" s="57"/>
      <c r="B93" s="58"/>
      <c r="C93" s="50" t="s">
        <v>73</v>
      </c>
      <c r="D93" s="82">
        <v>4508.45</v>
      </c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 hidden="1">
      <c r="A97" s="57"/>
      <c r="B97" s="58"/>
      <c r="C97" s="50" t="s">
        <v>63</v>
      </c>
      <c r="D97" s="89"/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>
      <c r="A100" s="57"/>
      <c r="B100" s="58"/>
      <c r="C100" s="50" t="s">
        <v>64</v>
      </c>
      <c r="D100" s="89">
        <f>228.23+42983.98+13903.72+663.29+509.24+84.16</f>
        <v>58372.62000000001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>
      <c r="A102" s="57"/>
      <c r="B102" s="58"/>
      <c r="C102" s="50" t="s">
        <v>31</v>
      </c>
      <c r="D102" s="89">
        <v>864.88</v>
      </c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 hidden="1">
      <c r="A104" s="57"/>
      <c r="B104" s="58"/>
      <c r="C104" s="50" t="s">
        <v>45</v>
      </c>
      <c r="D104" s="89"/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26.25" customHeight="1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>
      <c r="A153" s="113" t="s">
        <v>56</v>
      </c>
      <c r="B153" s="116"/>
      <c r="C153" s="117"/>
      <c r="D153" s="91"/>
      <c r="E153" s="32"/>
    </row>
    <row r="154" spans="1:5" s="25" customFormat="1" ht="5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 hidden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D167+D179+D188+D195+D219+D225+D238+D259+D214+D270+D203+D207+D249+D266</f>
        <v>50947.39</v>
      </c>
      <c r="E157" s="24"/>
      <c r="F157" s="63"/>
    </row>
    <row r="158" spans="1:6" s="25" customFormat="1" ht="27" customHeight="1" hidden="1">
      <c r="A158" s="113" t="s">
        <v>97</v>
      </c>
      <c r="B158" s="94"/>
      <c r="C158" s="95"/>
      <c r="D158" s="85"/>
      <c r="E158" s="59"/>
      <c r="F158" s="63"/>
    </row>
    <row r="159" spans="1:6" s="25" customFormat="1" ht="18.75">
      <c r="A159" s="114"/>
      <c r="B159" s="94" t="s">
        <v>102</v>
      </c>
      <c r="C159" s="95"/>
      <c r="D159" s="85">
        <v>140.44</v>
      </c>
      <c r="E159" s="59"/>
      <c r="F159" s="63"/>
    </row>
    <row r="160" spans="1:7" s="25" customFormat="1" ht="18.75" hidden="1">
      <c r="A160" s="114"/>
      <c r="B160" s="94"/>
      <c r="C160" s="95"/>
      <c r="D160" s="85"/>
      <c r="E160" s="59"/>
      <c r="G160" s="63"/>
    </row>
    <row r="161" spans="1:7" s="25" customFormat="1" ht="18.75" hidden="1">
      <c r="A161" s="114"/>
      <c r="B161" s="94"/>
      <c r="C161" s="95"/>
      <c r="D161" s="85"/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>
      <c r="A167" s="115"/>
      <c r="B167" s="118" t="s">
        <v>109</v>
      </c>
      <c r="C167" s="119"/>
      <c r="D167" s="88">
        <f>SUM(D158:D166)</f>
        <v>140.44</v>
      </c>
      <c r="E167" s="59"/>
    </row>
    <row r="168" spans="1:4" s="26" customFormat="1" ht="43.5" customHeight="1">
      <c r="A168" s="99" t="s">
        <v>64</v>
      </c>
      <c r="B168" s="94" t="s">
        <v>477</v>
      </c>
      <c r="C168" s="95"/>
      <c r="D168" s="65">
        <v>8000</v>
      </c>
    </row>
    <row r="169" spans="1:4" s="26" customFormat="1" ht="18.75">
      <c r="A169" s="99"/>
      <c r="B169" s="94" t="s">
        <v>140</v>
      </c>
      <c r="C169" s="95"/>
      <c r="D169" s="65">
        <f>16508+768+359+192</f>
        <v>17827</v>
      </c>
    </row>
    <row r="170" spans="1:4" s="26" customFormat="1" ht="18.75" hidden="1">
      <c r="A170" s="99"/>
      <c r="B170" s="94"/>
      <c r="C170" s="95"/>
      <c r="D170" s="65"/>
    </row>
    <row r="171" spans="1:4" s="26" customFormat="1" ht="18.75" hidden="1">
      <c r="A171" s="99"/>
      <c r="B171" s="94"/>
      <c r="C171" s="95"/>
      <c r="D171" s="65"/>
    </row>
    <row r="172" spans="1:4" s="26" customFormat="1" ht="38.25" customHeight="1" hidden="1">
      <c r="A172" s="99"/>
      <c r="B172" s="94"/>
      <c r="C172" s="95"/>
      <c r="D172" s="65"/>
    </row>
    <row r="173" spans="1:4" s="26" customFormat="1" ht="24" customHeight="1" hidden="1">
      <c r="A173" s="99"/>
      <c r="B173" s="94"/>
      <c r="C173" s="95"/>
      <c r="D173" s="65"/>
    </row>
    <row r="174" spans="1:4" s="26" customFormat="1" ht="27.75" customHeight="1" hidden="1">
      <c r="A174" s="99"/>
      <c r="B174" s="94"/>
      <c r="C174" s="95"/>
      <c r="D174" s="65"/>
    </row>
    <row r="175" spans="1:4" s="26" customFormat="1" ht="22.5" customHeight="1" hidden="1">
      <c r="A175" s="99"/>
      <c r="B175" s="94"/>
      <c r="C175" s="95"/>
      <c r="D175" s="65"/>
    </row>
    <row r="176" spans="1:4" s="26" customFormat="1" ht="22.5" customHeight="1" hidden="1">
      <c r="A176" s="99"/>
      <c r="B176" s="94"/>
      <c r="C176" s="95"/>
      <c r="D176" s="65"/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8" s="26" customFormat="1" ht="19.5">
      <c r="A179" s="99"/>
      <c r="B179" s="118" t="s">
        <v>109</v>
      </c>
      <c r="C179" s="119"/>
      <c r="D179" s="69">
        <f>SUM(D168:D178)</f>
        <v>25827</v>
      </c>
      <c r="F179" s="28"/>
      <c r="H179" s="28"/>
    </row>
    <row r="180" spans="1:4" s="26" customFormat="1" ht="22.5" customHeight="1">
      <c r="A180" s="113" t="s">
        <v>31</v>
      </c>
      <c r="B180" s="94" t="s">
        <v>142</v>
      </c>
      <c r="C180" s="95"/>
      <c r="D180" s="65">
        <v>500</v>
      </c>
    </row>
    <row r="181" spans="1:4" s="26" customFormat="1" ht="21.75" customHeight="1" hidden="1">
      <c r="A181" s="114"/>
      <c r="B181" s="94"/>
      <c r="C181" s="95"/>
      <c r="D181" s="65"/>
    </row>
    <row r="182" spans="1:4" s="26" customFormat="1" ht="18" customHeight="1" hidden="1">
      <c r="A182" s="114"/>
      <c r="B182" s="94"/>
      <c r="C182" s="95"/>
      <c r="D182" s="65"/>
    </row>
    <row r="183" spans="1:4" s="26" customFormat="1" ht="18.75" hidden="1">
      <c r="A183" s="114"/>
      <c r="B183" s="120"/>
      <c r="C183" s="121"/>
      <c r="D183" s="65"/>
    </row>
    <row r="184" spans="1:4" s="26" customFormat="1" ht="18.75" hidden="1">
      <c r="A184" s="114"/>
      <c r="B184" s="94"/>
      <c r="C184" s="95"/>
      <c r="D184" s="65"/>
    </row>
    <row r="185" spans="1:4" s="26" customFormat="1" ht="18.75" hidden="1">
      <c r="A185" s="114"/>
      <c r="B185" s="94"/>
      <c r="C185" s="95"/>
      <c r="D185" s="65"/>
    </row>
    <row r="186" spans="1:4" s="26" customFormat="1" ht="18.75" hidden="1">
      <c r="A186" s="114"/>
      <c r="B186" s="94"/>
      <c r="C186" s="95"/>
      <c r="D186" s="65"/>
    </row>
    <row r="187" spans="1:4" s="26" customFormat="1" ht="18.75" hidden="1">
      <c r="A187" s="114"/>
      <c r="B187" s="94"/>
      <c r="C187" s="95"/>
      <c r="D187" s="65"/>
    </row>
    <row r="188" spans="1:6" s="26" customFormat="1" ht="19.5">
      <c r="A188" s="115"/>
      <c r="B188" s="118" t="s">
        <v>109</v>
      </c>
      <c r="C188" s="119"/>
      <c r="D188" s="69">
        <f>SUM(D180:D187)</f>
        <v>500</v>
      </c>
      <c r="F188" s="28"/>
    </row>
    <row r="189" spans="1:4" s="26" customFormat="1" ht="39" customHeight="1" hidden="1">
      <c r="A189" s="99" t="s">
        <v>69</v>
      </c>
      <c r="B189" s="94"/>
      <c r="C189" s="95"/>
      <c r="D189" s="65"/>
    </row>
    <row r="190" spans="1:4" s="26" customFormat="1" ht="22.5" customHeight="1" hidden="1">
      <c r="A190" s="99"/>
      <c r="B190" s="94"/>
      <c r="C190" s="95"/>
      <c r="D190" s="65"/>
    </row>
    <row r="191" spans="1:4" s="26" customFormat="1" ht="22.5" customHeight="1" hidden="1">
      <c r="A191" s="99"/>
      <c r="B191" s="94"/>
      <c r="C191" s="95"/>
      <c r="D191" s="65"/>
    </row>
    <row r="192" spans="1:4" s="26" customFormat="1" ht="22.5" customHeight="1" hidden="1">
      <c r="A192" s="99"/>
      <c r="B192" s="94"/>
      <c r="C192" s="95"/>
      <c r="D192" s="65"/>
    </row>
    <row r="193" spans="1:4" s="26" customFormat="1" ht="18.75" hidden="1">
      <c r="A193" s="99"/>
      <c r="B193" s="94"/>
      <c r="C193" s="95"/>
      <c r="D193" s="65"/>
    </row>
    <row r="194" spans="1:4" s="26" customFormat="1" ht="51" customHeight="1" hidden="1">
      <c r="A194" s="99"/>
      <c r="B194" s="94"/>
      <c r="C194" s="95"/>
      <c r="D194" s="65"/>
    </row>
    <row r="195" spans="1:7" s="26" customFormat="1" ht="19.5">
      <c r="A195" s="99"/>
      <c r="B195" s="118" t="s">
        <v>109</v>
      </c>
      <c r="C195" s="119"/>
      <c r="D195" s="69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65"/>
      <c r="G196" s="28"/>
    </row>
    <row r="197" spans="1:7" s="26" customFormat="1" ht="46.5" customHeight="1" hidden="1">
      <c r="A197" s="114"/>
      <c r="B197" s="94"/>
      <c r="C197" s="95"/>
      <c r="D197" s="65"/>
      <c r="G197" s="28"/>
    </row>
    <row r="198" spans="1:4" s="26" customFormat="1" ht="22.5" customHeight="1" hidden="1">
      <c r="A198" s="114"/>
      <c r="B198" s="94"/>
      <c r="C198" s="95"/>
      <c r="D198" s="65"/>
    </row>
    <row r="199" spans="1:4" s="26" customFormat="1" ht="26.25" customHeight="1" hidden="1">
      <c r="A199" s="114"/>
      <c r="B199" s="94"/>
      <c r="C199" s="95"/>
      <c r="D199" s="65"/>
    </row>
    <row r="200" spans="1:4" s="26" customFormat="1" ht="36.75" customHeight="1" hidden="1">
      <c r="A200" s="114"/>
      <c r="B200" s="94"/>
      <c r="C200" s="95"/>
      <c r="D200" s="65"/>
    </row>
    <row r="201" spans="1:4" s="26" customFormat="1" ht="41.25" customHeight="1" hidden="1">
      <c r="A201" s="114"/>
      <c r="B201" s="94"/>
      <c r="C201" s="95"/>
      <c r="D201" s="65"/>
    </row>
    <row r="202" spans="1:4" s="26" customFormat="1" ht="37.5" customHeight="1" hidden="1">
      <c r="A202" s="114"/>
      <c r="B202" s="94"/>
      <c r="C202" s="95"/>
      <c r="D202" s="65"/>
    </row>
    <row r="203" spans="1:6" s="26" customFormat="1" ht="18" customHeight="1">
      <c r="A203" s="115"/>
      <c r="B203" s="118" t="s">
        <v>109</v>
      </c>
      <c r="C203" s="119"/>
      <c r="D203" s="69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65"/>
    </row>
    <row r="205" spans="1:4" s="26" customFormat="1" ht="26.25" customHeight="1" hidden="1">
      <c r="A205" s="99"/>
      <c r="B205" s="120"/>
      <c r="C205" s="121"/>
      <c r="D205" s="65"/>
    </row>
    <row r="206" spans="1:4" s="26" customFormat="1" ht="24" customHeight="1" hidden="1">
      <c r="A206" s="99"/>
      <c r="B206" s="94"/>
      <c r="C206" s="95"/>
      <c r="D206" s="65"/>
    </row>
    <row r="207" spans="1:4" s="26" customFormat="1" ht="24" customHeight="1" hidden="1">
      <c r="A207" s="99"/>
      <c r="B207" s="118" t="s">
        <v>109</v>
      </c>
      <c r="C207" s="119"/>
      <c r="D207" s="69">
        <f>D204+D205+D206</f>
        <v>0</v>
      </c>
    </row>
    <row r="208" spans="1:4" s="26" customFormat="1" ht="48" customHeight="1" hidden="1">
      <c r="A208" s="99" t="s">
        <v>15</v>
      </c>
      <c r="B208" s="116"/>
      <c r="C208" s="117"/>
      <c r="D208" s="86"/>
    </row>
    <row r="209" spans="1:4" s="26" customFormat="1" ht="26.25" customHeight="1" hidden="1">
      <c r="A209" s="99"/>
      <c r="B209" s="94"/>
      <c r="C209" s="95"/>
      <c r="D209" s="65"/>
    </row>
    <row r="210" spans="1:4" s="26" customFormat="1" ht="18.75" hidden="1">
      <c r="A210" s="99"/>
      <c r="B210" s="94"/>
      <c r="C210" s="95"/>
      <c r="D210" s="65"/>
    </row>
    <row r="211" spans="1:4" s="26" customFormat="1" ht="29.25" customHeight="1" hidden="1">
      <c r="A211" s="99"/>
      <c r="B211" s="94"/>
      <c r="C211" s="95"/>
      <c r="D211" s="65"/>
    </row>
    <row r="212" spans="1:4" s="26" customFormat="1" ht="29.25" customHeight="1" hidden="1">
      <c r="A212" s="99"/>
      <c r="B212" s="94"/>
      <c r="C212" s="95"/>
      <c r="D212" s="65"/>
    </row>
    <row r="213" spans="1:4" s="26" customFormat="1" ht="27" customHeight="1" hidden="1">
      <c r="A213" s="99"/>
      <c r="B213" s="94"/>
      <c r="C213" s="95"/>
      <c r="D213" s="65"/>
    </row>
    <row r="214" spans="1:6" s="26" customFormat="1" ht="19.5" hidden="1">
      <c r="A214" s="99"/>
      <c r="B214" s="118" t="s">
        <v>109</v>
      </c>
      <c r="C214" s="119"/>
      <c r="D214" s="69">
        <f>SUM(D208:D213)</f>
        <v>0</v>
      </c>
      <c r="F214" s="28"/>
    </row>
    <row r="215" spans="1:4" s="26" customFormat="1" ht="21" customHeight="1">
      <c r="A215" s="113" t="s">
        <v>238</v>
      </c>
      <c r="B215" s="94" t="s">
        <v>94</v>
      </c>
      <c r="C215" s="95"/>
      <c r="D215" s="65">
        <v>88.57</v>
      </c>
    </row>
    <row r="216" spans="1:4" s="26" customFormat="1" ht="18.75">
      <c r="A216" s="114"/>
      <c r="B216" s="94" t="s">
        <v>101</v>
      </c>
      <c r="C216" s="95"/>
      <c r="D216" s="65">
        <v>255</v>
      </c>
    </row>
    <row r="217" spans="1:4" s="26" customFormat="1" ht="21" customHeight="1" hidden="1">
      <c r="A217" s="114"/>
      <c r="B217" s="94"/>
      <c r="C217" s="95"/>
      <c r="D217" s="65"/>
    </row>
    <row r="218" spans="1:4" s="26" customFormat="1" ht="18.75" hidden="1">
      <c r="A218" s="114"/>
      <c r="B218" s="94"/>
      <c r="C218" s="95"/>
      <c r="D218" s="65"/>
    </row>
    <row r="219" spans="1:4" s="26" customFormat="1" ht="19.5">
      <c r="A219" s="115"/>
      <c r="B219" s="118" t="s">
        <v>109</v>
      </c>
      <c r="C219" s="119"/>
      <c r="D219" s="69">
        <f>SUM(D215:D218)</f>
        <v>343.57</v>
      </c>
    </row>
    <row r="220" spans="1:6" s="26" customFormat="1" ht="24" customHeight="1">
      <c r="A220" s="113" t="s">
        <v>18</v>
      </c>
      <c r="B220" s="94" t="s">
        <v>475</v>
      </c>
      <c r="C220" s="95"/>
      <c r="D220" s="65">
        <v>2310</v>
      </c>
      <c r="F220" s="28"/>
    </row>
    <row r="221" spans="1:4" s="26" customFormat="1" ht="22.5" customHeight="1" hidden="1">
      <c r="A221" s="114"/>
      <c r="B221" s="94"/>
      <c r="C221" s="95"/>
      <c r="D221" s="65"/>
    </row>
    <row r="222" spans="1:4" s="26" customFormat="1" ht="21" customHeight="1" hidden="1">
      <c r="A222" s="114"/>
      <c r="B222" s="94"/>
      <c r="C222" s="95"/>
      <c r="D222" s="65"/>
    </row>
    <row r="223" spans="1:4" s="26" customFormat="1" ht="24" customHeight="1" hidden="1">
      <c r="A223" s="114"/>
      <c r="B223" s="94"/>
      <c r="C223" s="95"/>
      <c r="D223" s="65"/>
    </row>
    <row r="224" spans="1:4" s="26" customFormat="1" ht="26.25" customHeight="1" hidden="1">
      <c r="A224" s="114"/>
      <c r="B224" s="94"/>
      <c r="C224" s="95"/>
      <c r="D224" s="65"/>
    </row>
    <row r="225" spans="1:7" s="26" customFormat="1" ht="21.75" customHeight="1">
      <c r="A225" s="115"/>
      <c r="B225" s="118" t="s">
        <v>109</v>
      </c>
      <c r="C225" s="119"/>
      <c r="D225" s="69">
        <f>D221+D220+D222+D223+D224</f>
        <v>2310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94"/>
      <c r="C227" s="95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65"/>
    </row>
    <row r="240" spans="1:4" s="26" customFormat="1" ht="18.75" hidden="1">
      <c r="A240" s="114"/>
      <c r="B240" s="120"/>
      <c r="C240" s="121"/>
      <c r="D240" s="65"/>
    </row>
    <row r="241" spans="1:4" s="26" customFormat="1" ht="21" customHeight="1" hidden="1">
      <c r="A241" s="114"/>
      <c r="B241" s="94"/>
      <c r="C241" s="95"/>
      <c r="D241" s="65"/>
    </row>
    <row r="242" spans="1:4" s="26" customFormat="1" ht="18.75" hidden="1">
      <c r="A242" s="114"/>
      <c r="B242" s="94"/>
      <c r="C242" s="95"/>
      <c r="D242" s="65"/>
    </row>
    <row r="243" spans="1:4" s="26" customFormat="1" ht="18.75" hidden="1">
      <c r="A243" s="114"/>
      <c r="B243" s="94"/>
      <c r="C243" s="95"/>
      <c r="D243" s="65"/>
    </row>
    <row r="244" spans="1:4" s="26" customFormat="1" ht="21" customHeight="1" hidden="1">
      <c r="A244" s="114"/>
      <c r="B244" s="94"/>
      <c r="C244" s="95"/>
      <c r="D244" s="65"/>
    </row>
    <row r="245" spans="1:4" s="26" customFormat="1" ht="18.75" hidden="1">
      <c r="A245" s="114"/>
      <c r="B245" s="94"/>
      <c r="C245" s="95"/>
      <c r="D245" s="65"/>
    </row>
    <row r="246" spans="1:4" s="26" customFormat="1" ht="21" customHeight="1" hidden="1">
      <c r="A246" s="114"/>
      <c r="B246" s="94"/>
      <c r="C246" s="95"/>
      <c r="D246" s="65"/>
    </row>
    <row r="247" spans="1:4" s="26" customFormat="1" ht="21" customHeight="1" hidden="1">
      <c r="A247" s="114"/>
      <c r="B247" s="94"/>
      <c r="C247" s="95"/>
      <c r="D247" s="65"/>
    </row>
    <row r="248" spans="1:4" s="26" customFormat="1" ht="21" customHeight="1" hidden="1">
      <c r="A248" s="114"/>
      <c r="B248" s="94"/>
      <c r="C248" s="95"/>
      <c r="D248" s="65"/>
    </row>
    <row r="249" spans="1:4" s="26" customFormat="1" ht="18" customHeight="1" hidden="1">
      <c r="A249" s="115"/>
      <c r="B249" s="118" t="s">
        <v>109</v>
      </c>
      <c r="C249" s="119"/>
      <c r="D249" s="69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65"/>
    </row>
    <row r="251" spans="1:4" s="26" customFormat="1" ht="18.75" customHeight="1" hidden="1">
      <c r="A251" s="114" t="s">
        <v>165</v>
      </c>
      <c r="B251" s="94"/>
      <c r="C251" s="95"/>
      <c r="D251" s="65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18.75">
      <c r="A260" s="113" t="s">
        <v>12</v>
      </c>
      <c r="B260" s="94" t="s">
        <v>467</v>
      </c>
      <c r="C260" s="95"/>
      <c r="D260" s="65">
        <v>21009.38</v>
      </c>
    </row>
    <row r="261" spans="1:4" s="26" customFormat="1" ht="18.75" hidden="1">
      <c r="A261" s="114"/>
      <c r="B261" s="94"/>
      <c r="C261" s="95"/>
      <c r="D261" s="65"/>
    </row>
    <row r="262" spans="1:4" s="26" customFormat="1" ht="18.75" hidden="1">
      <c r="A262" s="114"/>
      <c r="B262" s="94"/>
      <c r="C262" s="95"/>
      <c r="D262" s="65"/>
    </row>
    <row r="263" spans="1:4" s="26" customFormat="1" ht="18.75" hidden="1">
      <c r="A263" s="114"/>
      <c r="B263" s="94"/>
      <c r="C263" s="95"/>
      <c r="D263" s="65"/>
    </row>
    <row r="264" spans="1:4" s="26" customFormat="1" ht="18.75" hidden="1">
      <c r="A264" s="114"/>
      <c r="B264" s="94"/>
      <c r="C264" s="95"/>
      <c r="D264" s="65"/>
    </row>
    <row r="265" spans="1:4" s="26" customFormat="1" ht="18.75" hidden="1">
      <c r="A265" s="114"/>
      <c r="B265" s="94"/>
      <c r="C265" s="95"/>
      <c r="D265" s="65"/>
    </row>
    <row r="266" spans="1:4" s="26" customFormat="1" ht="20.25" customHeight="1">
      <c r="A266" s="115"/>
      <c r="B266" s="118" t="s">
        <v>109</v>
      </c>
      <c r="C266" s="119"/>
      <c r="D266" s="69">
        <f>SUM(D260:D265)</f>
        <v>21009.38</v>
      </c>
    </row>
    <row r="267" spans="1:4" s="26" customFormat="1" ht="18.75" customHeight="1">
      <c r="A267" s="113" t="s">
        <v>182</v>
      </c>
      <c r="B267" s="94" t="s">
        <v>474</v>
      </c>
      <c r="C267" s="95"/>
      <c r="D267" s="65">
        <v>817</v>
      </c>
    </row>
    <row r="268" spans="1:4" s="26" customFormat="1" ht="21" customHeight="1" hidden="1">
      <c r="A268" s="114"/>
      <c r="B268" s="94"/>
      <c r="C268" s="95"/>
      <c r="D268" s="65"/>
    </row>
    <row r="269" spans="1:4" s="26" customFormat="1" ht="21.75" customHeight="1" hidden="1">
      <c r="A269" s="115"/>
      <c r="B269" s="94"/>
      <c r="C269" s="95"/>
      <c r="D269" s="65"/>
    </row>
    <row r="270" spans="1:4" s="26" customFormat="1" ht="19.5">
      <c r="A270" s="21"/>
      <c r="B270" s="118" t="s">
        <v>109</v>
      </c>
      <c r="C270" s="119"/>
      <c r="D270" s="69">
        <f>D267</f>
        <v>817</v>
      </c>
    </row>
    <row r="271" spans="1:7" s="26" customFormat="1" ht="19.5" customHeight="1">
      <c r="A271" s="21"/>
      <c r="B271" s="132" t="s">
        <v>19</v>
      </c>
      <c r="C271" s="133"/>
      <c r="D271" s="71">
        <f>D157+D12</f>
        <v>115390.48000000001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-3732.8</v>
      </c>
      <c r="E272" s="27"/>
      <c r="G272" s="28"/>
    </row>
    <row r="273" spans="1:7" s="26" customFormat="1" ht="18.75" hidden="1">
      <c r="A273" s="77" t="s">
        <v>15</v>
      </c>
      <c r="B273" s="94"/>
      <c r="C273" s="95"/>
      <c r="D273" s="29"/>
      <c r="E273" s="27"/>
      <c r="G273" s="28"/>
    </row>
    <row r="274" spans="1:5" s="26" customFormat="1" ht="41.25" customHeight="1">
      <c r="A274" s="81" t="s">
        <v>480</v>
      </c>
      <c r="B274" s="126" t="s">
        <v>481</v>
      </c>
      <c r="C274" s="127"/>
      <c r="D274" s="65">
        <v>-3732.8</v>
      </c>
      <c r="E274" s="27"/>
    </row>
    <row r="275" spans="1:5" s="26" customFormat="1" ht="18.75" customHeight="1" hidden="1">
      <c r="A275" s="136" t="s">
        <v>370</v>
      </c>
      <c r="B275" s="126"/>
      <c r="C275" s="127"/>
      <c r="D275" s="65"/>
      <c r="E275" s="76"/>
    </row>
    <row r="276" spans="1:5" s="26" customFormat="1" ht="18.75" hidden="1">
      <c r="A276" s="137"/>
      <c r="B276" s="138"/>
      <c r="C276" s="139"/>
      <c r="D276" s="92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111657.68000000001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3795627.1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653490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42.75" customHeight="1">
      <c r="A286" s="52" t="s">
        <v>64</v>
      </c>
      <c r="B286" s="94" t="s">
        <v>398</v>
      </c>
      <c r="C286" s="95"/>
      <c r="D286" s="29">
        <f>155554+497936</f>
        <v>653490</v>
      </c>
      <c r="E286" s="27"/>
    </row>
    <row r="287" spans="1:5" s="26" customFormat="1" ht="18.75" customHeight="1">
      <c r="A287" s="52"/>
      <c r="B287" s="94"/>
      <c r="C287" s="95"/>
      <c r="D287" s="29"/>
      <c r="E287" s="27"/>
    </row>
    <row r="288" spans="1:5" s="26" customFormat="1" ht="15.75" customHeight="1" hidden="1">
      <c r="A288" s="140"/>
      <c r="B288" s="94"/>
      <c r="C288" s="95"/>
      <c r="D288" s="29"/>
      <c r="E288" s="27"/>
    </row>
    <row r="289" spans="1:5" s="26" customFormat="1" ht="15.75" customHeight="1" hidden="1">
      <c r="A289" s="141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2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4"/>
      <c r="B293" s="148"/>
      <c r="C293" s="148"/>
      <c r="D293" s="75"/>
    </row>
    <row r="294" spans="1:4" ht="15.75" customHeight="1" hidden="1">
      <c r="A294" s="21"/>
      <c r="B294" s="94"/>
      <c r="C294" s="95"/>
      <c r="D294" s="75"/>
    </row>
    <row r="295" spans="1:8" s="30" customFormat="1" ht="18.75" hidden="1">
      <c r="A295" s="74"/>
      <c r="B295" s="106"/>
      <c r="C295" s="106"/>
      <c r="D295" s="75"/>
      <c r="F295" s="22"/>
      <c r="G295" s="22"/>
      <c r="H295" s="22"/>
    </row>
    <row r="296" ht="18.75" hidden="1"/>
    <row r="297" ht="18.75" hidden="1"/>
    <row r="298" ht="18.75" hidden="1"/>
  </sheetData>
  <sheetProtection/>
  <mergeCells count="19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70:C270"/>
    <mergeCell ref="B271:C271"/>
    <mergeCell ref="B282:C282"/>
    <mergeCell ref="B272:C272"/>
    <mergeCell ref="B273:C273"/>
    <mergeCell ref="B274:C274"/>
    <mergeCell ref="A275:A276"/>
    <mergeCell ref="B275:C275"/>
    <mergeCell ref="B276:C276"/>
    <mergeCell ref="B283:C283"/>
    <mergeCell ref="B284:C284"/>
    <mergeCell ref="B285:C285"/>
    <mergeCell ref="B286:C286"/>
    <mergeCell ref="B287:C287"/>
    <mergeCell ref="B277:C277"/>
    <mergeCell ref="B278:C278"/>
    <mergeCell ref="B279:C279"/>
    <mergeCell ref="B280:C280"/>
    <mergeCell ref="B281:C281"/>
    <mergeCell ref="B295:C295"/>
    <mergeCell ref="A288:A291"/>
    <mergeCell ref="B288:C288"/>
    <mergeCell ref="B289:C289"/>
    <mergeCell ref="B290:C290"/>
    <mergeCell ref="B293:C293"/>
    <mergeCell ref="B294:C294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1">
      <selection activeCell="A168" sqref="A168:A17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450</v>
      </c>
      <c r="B1" s="96"/>
      <c r="C1" s="96"/>
      <c r="D1" s="96"/>
      <c r="E1" s="96"/>
    </row>
    <row r="2" spans="1:5" ht="26.25" customHeight="1">
      <c r="A2" s="97" t="s">
        <v>458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451</v>
      </c>
      <c r="B4" s="99"/>
      <c r="C4" s="99"/>
      <c r="D4" s="78">
        <f>3994030.5</f>
        <v>3994030.5</v>
      </c>
      <c r="E4" s="23"/>
    </row>
    <row r="5" spans="1:5" ht="23.25" customHeight="1">
      <c r="A5" s="99" t="s">
        <v>452</v>
      </c>
      <c r="B5" s="99"/>
      <c r="C5" s="99"/>
      <c r="D5" s="54">
        <f>D8+D9+D7+D6</f>
        <v>937885.95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f>939352.32-1484.79</f>
        <v>937867.5299999999</v>
      </c>
      <c r="E8" s="23"/>
    </row>
    <row r="9" spans="1:5" ht="22.5" customHeight="1">
      <c r="A9" s="104" t="s">
        <v>62</v>
      </c>
      <c r="B9" s="104"/>
      <c r="C9" s="104"/>
      <c r="D9" s="35">
        <v>18.42</v>
      </c>
      <c r="E9" s="23"/>
    </row>
    <row r="10" spans="1:5" ht="23.25" customHeight="1">
      <c r="A10" s="99" t="s">
        <v>453</v>
      </c>
      <c r="B10" s="99"/>
      <c r="C10" s="99"/>
      <c r="D10" s="54">
        <f>D4+D5+D9</f>
        <v>4931934.87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101763.87999999999</v>
      </c>
      <c r="E12" s="24"/>
      <c r="F12" s="63"/>
    </row>
    <row r="13" spans="1:5" s="25" customFormat="1" ht="33.75" customHeight="1">
      <c r="A13" s="52" t="s">
        <v>55</v>
      </c>
      <c r="B13" s="106" t="s">
        <v>404</v>
      </c>
      <c r="C13" s="106"/>
      <c r="D13" s="39">
        <f>D14+D15+D16+D17+D18+D19+D20+D21+D22+D23+D24+D25+D26+D27+D28+D29+D30+D31+D32+D33</f>
        <v>28508.45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82">
        <v>8458.45</v>
      </c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 hidden="1">
      <c r="A24" s="57"/>
      <c r="B24" s="51"/>
      <c r="C24" s="50" t="s">
        <v>31</v>
      </c>
      <c r="D24" s="82"/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>
      <c r="A26" s="57"/>
      <c r="B26" s="51"/>
      <c r="C26" s="50" t="s">
        <v>45</v>
      </c>
      <c r="D26" s="82">
        <v>20050</v>
      </c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 hidden="1">
      <c r="A37" s="52"/>
      <c r="B37" s="109" t="s">
        <v>90</v>
      </c>
      <c r="C37" s="109"/>
      <c r="D37" s="86"/>
      <c r="E37" s="24"/>
    </row>
    <row r="38" spans="1:5" s="25" customFormat="1" ht="24" customHeight="1" hidden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73255.43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9256.43</v>
      </c>
      <c r="E92" s="32"/>
    </row>
    <row r="93" spans="1:5" s="25" customFormat="1" ht="27" customHeight="1" hidden="1">
      <c r="A93" s="57"/>
      <c r="B93" s="58"/>
      <c r="C93" s="50" t="s">
        <v>73</v>
      </c>
      <c r="D93" s="82"/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 hidden="1">
      <c r="A97" s="57"/>
      <c r="B97" s="58"/>
      <c r="C97" s="50" t="s">
        <v>63</v>
      </c>
      <c r="D97" s="89"/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>
      <c r="A101" s="57"/>
      <c r="B101" s="58"/>
      <c r="C101" s="50" t="s">
        <v>18</v>
      </c>
      <c r="D101" s="89">
        <v>4643.77</v>
      </c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>
      <c r="A104" s="57"/>
      <c r="B104" s="58"/>
      <c r="C104" s="50" t="s">
        <v>45</v>
      </c>
      <c r="D104" s="89">
        <v>4612.66</v>
      </c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63999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>
      <c r="A140" s="57"/>
      <c r="B140" s="50"/>
      <c r="C140" s="50" t="s">
        <v>64</v>
      </c>
      <c r="D140" s="89">
        <v>63999</v>
      </c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26.25" customHeight="1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>
      <c r="A153" s="113" t="s">
        <v>56</v>
      </c>
      <c r="B153" s="116"/>
      <c r="C153" s="117"/>
      <c r="D153" s="91"/>
      <c r="E153" s="32"/>
    </row>
    <row r="154" spans="1:5" s="25" customFormat="1" ht="5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 hidden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D167+D179+D188+D195+D219+D225+D238+D259+D214+D270+D203+D207+D249+D266</f>
        <v>3084231.4000000004</v>
      </c>
      <c r="E157" s="24"/>
      <c r="F157" s="63"/>
    </row>
    <row r="158" spans="1:6" s="25" customFormat="1" ht="27" customHeight="1">
      <c r="A158" s="113" t="s">
        <v>97</v>
      </c>
      <c r="B158" s="94" t="s">
        <v>454</v>
      </c>
      <c r="C158" s="95"/>
      <c r="D158" s="85">
        <v>4999</v>
      </c>
      <c r="E158" s="59"/>
      <c r="F158" s="63"/>
    </row>
    <row r="159" spans="1:6" s="25" customFormat="1" ht="18.75">
      <c r="A159" s="114"/>
      <c r="B159" s="94" t="s">
        <v>44</v>
      </c>
      <c r="C159" s="95"/>
      <c r="D159" s="85">
        <v>510.98</v>
      </c>
      <c r="E159" s="59"/>
      <c r="F159" s="63"/>
    </row>
    <row r="160" spans="1:7" s="25" customFormat="1" ht="18.75">
      <c r="A160" s="114"/>
      <c r="B160" s="94" t="s">
        <v>455</v>
      </c>
      <c r="C160" s="95"/>
      <c r="D160" s="85">
        <v>3699.96</v>
      </c>
      <c r="E160" s="59"/>
      <c r="G160" s="63"/>
    </row>
    <row r="161" spans="1:7" s="25" customFormat="1" ht="18.75">
      <c r="A161" s="114"/>
      <c r="B161" s="94" t="s">
        <v>126</v>
      </c>
      <c r="C161" s="95"/>
      <c r="D161" s="85">
        <v>10928.32</v>
      </c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>
      <c r="A167" s="115"/>
      <c r="B167" s="118" t="s">
        <v>109</v>
      </c>
      <c r="C167" s="119"/>
      <c r="D167" s="88">
        <f>SUM(D158:D166)</f>
        <v>20138.26</v>
      </c>
      <c r="E167" s="59"/>
    </row>
    <row r="168" spans="1:4" s="26" customFormat="1" ht="18.75">
      <c r="A168" s="99" t="s">
        <v>64</v>
      </c>
      <c r="B168" s="94" t="s">
        <v>461</v>
      </c>
      <c r="C168" s="95"/>
      <c r="D168" s="65">
        <v>40969.24</v>
      </c>
    </row>
    <row r="169" spans="1:4" s="26" customFormat="1" ht="18.75">
      <c r="A169" s="99"/>
      <c r="B169" s="94" t="s">
        <v>462</v>
      </c>
      <c r="C169" s="95"/>
      <c r="D169" s="65">
        <f>19274+0.78</f>
        <v>19274.78</v>
      </c>
    </row>
    <row r="170" spans="1:4" s="26" customFormat="1" ht="18.75">
      <c r="A170" s="99"/>
      <c r="B170" s="94" t="s">
        <v>463</v>
      </c>
      <c r="C170" s="95"/>
      <c r="D170" s="65">
        <v>245205.33</v>
      </c>
    </row>
    <row r="171" spans="1:4" s="26" customFormat="1" ht="18.75">
      <c r="A171" s="99"/>
      <c r="B171" s="94" t="s">
        <v>464</v>
      </c>
      <c r="C171" s="95"/>
      <c r="D171" s="65">
        <v>3414</v>
      </c>
    </row>
    <row r="172" spans="1:4" s="26" customFormat="1" ht="38.25" customHeight="1" hidden="1">
      <c r="A172" s="99"/>
      <c r="B172" s="94"/>
      <c r="C172" s="95"/>
      <c r="D172" s="65"/>
    </row>
    <row r="173" spans="1:4" s="26" customFormat="1" ht="24" customHeight="1" hidden="1">
      <c r="A173" s="99"/>
      <c r="B173" s="94"/>
      <c r="C173" s="95"/>
      <c r="D173" s="65"/>
    </row>
    <row r="174" spans="1:4" s="26" customFormat="1" ht="27.75" customHeight="1" hidden="1">
      <c r="A174" s="99"/>
      <c r="B174" s="94"/>
      <c r="C174" s="95"/>
      <c r="D174" s="65"/>
    </row>
    <row r="175" spans="1:4" s="26" customFormat="1" ht="22.5" customHeight="1" hidden="1">
      <c r="A175" s="99"/>
      <c r="B175" s="94"/>
      <c r="C175" s="95"/>
      <c r="D175" s="65"/>
    </row>
    <row r="176" spans="1:4" s="26" customFormat="1" ht="22.5" customHeight="1" hidden="1">
      <c r="A176" s="99"/>
      <c r="B176" s="94"/>
      <c r="C176" s="95"/>
      <c r="D176" s="65"/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8" s="26" customFormat="1" ht="19.5">
      <c r="A179" s="99"/>
      <c r="B179" s="118" t="s">
        <v>109</v>
      </c>
      <c r="C179" s="119"/>
      <c r="D179" s="69">
        <f>SUM(D168:D178)</f>
        <v>308863.35</v>
      </c>
      <c r="F179" s="28"/>
      <c r="H179" s="28"/>
    </row>
    <row r="180" spans="1:4" s="26" customFormat="1" ht="22.5" customHeight="1">
      <c r="A180" s="113" t="s">
        <v>83</v>
      </c>
      <c r="B180" s="94" t="s">
        <v>459</v>
      </c>
      <c r="C180" s="95"/>
      <c r="D180" s="65">
        <v>600</v>
      </c>
    </row>
    <row r="181" spans="1:4" s="26" customFormat="1" ht="21.75" customHeight="1">
      <c r="A181" s="114"/>
      <c r="B181" s="94" t="s">
        <v>460</v>
      </c>
      <c r="C181" s="95"/>
      <c r="D181" s="65">
        <v>720</v>
      </c>
    </row>
    <row r="182" spans="1:4" s="26" customFormat="1" ht="18" customHeight="1" hidden="1">
      <c r="A182" s="114"/>
      <c r="B182" s="94"/>
      <c r="C182" s="95"/>
      <c r="D182" s="65"/>
    </row>
    <row r="183" spans="1:4" s="26" customFormat="1" ht="18.75" hidden="1">
      <c r="A183" s="114"/>
      <c r="B183" s="120"/>
      <c r="C183" s="121"/>
      <c r="D183" s="65"/>
    </row>
    <row r="184" spans="1:4" s="26" customFormat="1" ht="18.75" hidden="1">
      <c r="A184" s="114"/>
      <c r="B184" s="94"/>
      <c r="C184" s="95"/>
      <c r="D184" s="65"/>
    </row>
    <row r="185" spans="1:4" s="26" customFormat="1" ht="18.75" hidden="1">
      <c r="A185" s="114"/>
      <c r="B185" s="94"/>
      <c r="C185" s="95"/>
      <c r="D185" s="65"/>
    </row>
    <row r="186" spans="1:4" s="26" customFormat="1" ht="18.75" hidden="1">
      <c r="A186" s="114"/>
      <c r="B186" s="94"/>
      <c r="C186" s="95"/>
      <c r="D186" s="65"/>
    </row>
    <row r="187" spans="1:4" s="26" customFormat="1" ht="18.75" hidden="1">
      <c r="A187" s="114"/>
      <c r="B187" s="94"/>
      <c r="C187" s="95"/>
      <c r="D187" s="65"/>
    </row>
    <row r="188" spans="1:6" s="26" customFormat="1" ht="19.5">
      <c r="A188" s="115"/>
      <c r="B188" s="118" t="s">
        <v>109</v>
      </c>
      <c r="C188" s="119"/>
      <c r="D188" s="69">
        <f>SUM(D180:D187)</f>
        <v>1320</v>
      </c>
      <c r="F188" s="28"/>
    </row>
    <row r="189" spans="1:4" s="26" customFormat="1" ht="39" customHeight="1" hidden="1">
      <c r="A189" s="99" t="s">
        <v>69</v>
      </c>
      <c r="B189" s="94"/>
      <c r="C189" s="95"/>
      <c r="D189" s="65"/>
    </row>
    <row r="190" spans="1:4" s="26" customFormat="1" ht="22.5" customHeight="1" hidden="1">
      <c r="A190" s="99"/>
      <c r="B190" s="94"/>
      <c r="C190" s="95"/>
      <c r="D190" s="65"/>
    </row>
    <row r="191" spans="1:4" s="26" customFormat="1" ht="22.5" customHeight="1" hidden="1">
      <c r="A191" s="99"/>
      <c r="B191" s="94"/>
      <c r="C191" s="95"/>
      <c r="D191" s="65"/>
    </row>
    <row r="192" spans="1:4" s="26" customFormat="1" ht="22.5" customHeight="1" hidden="1">
      <c r="A192" s="99"/>
      <c r="B192" s="94"/>
      <c r="C192" s="95"/>
      <c r="D192" s="65"/>
    </row>
    <row r="193" spans="1:4" s="26" customFormat="1" ht="18.75" hidden="1">
      <c r="A193" s="99"/>
      <c r="B193" s="94"/>
      <c r="C193" s="95"/>
      <c r="D193" s="65"/>
    </row>
    <row r="194" spans="1:4" s="26" customFormat="1" ht="51" customHeight="1" hidden="1">
      <c r="A194" s="99"/>
      <c r="B194" s="94"/>
      <c r="C194" s="95"/>
      <c r="D194" s="65"/>
    </row>
    <row r="195" spans="1:7" s="26" customFormat="1" ht="19.5">
      <c r="A195" s="99"/>
      <c r="B195" s="118" t="s">
        <v>109</v>
      </c>
      <c r="C195" s="119"/>
      <c r="D195" s="69">
        <f>SUM(D189:D194)</f>
        <v>0</v>
      </c>
      <c r="G195" s="28"/>
    </row>
    <row r="196" spans="1:7" s="26" customFormat="1" ht="23.25" customHeight="1">
      <c r="A196" s="113" t="s">
        <v>134</v>
      </c>
      <c r="B196" s="94" t="s">
        <v>456</v>
      </c>
      <c r="C196" s="95"/>
      <c r="D196" s="65">
        <v>5025</v>
      </c>
      <c r="G196" s="28"/>
    </row>
    <row r="197" spans="1:7" s="26" customFormat="1" ht="46.5" customHeight="1">
      <c r="A197" s="114"/>
      <c r="B197" s="94" t="s">
        <v>457</v>
      </c>
      <c r="C197" s="95"/>
      <c r="D197" s="65">
        <v>8675</v>
      </c>
      <c r="G197" s="28"/>
    </row>
    <row r="198" spans="1:4" s="26" customFormat="1" ht="22.5" customHeight="1" hidden="1">
      <c r="A198" s="114"/>
      <c r="B198" s="94"/>
      <c r="C198" s="95"/>
      <c r="D198" s="65"/>
    </row>
    <row r="199" spans="1:4" s="26" customFormat="1" ht="26.25" customHeight="1" hidden="1">
      <c r="A199" s="114"/>
      <c r="B199" s="94"/>
      <c r="C199" s="95"/>
      <c r="D199" s="65"/>
    </row>
    <row r="200" spans="1:4" s="26" customFormat="1" ht="36.75" customHeight="1" hidden="1">
      <c r="A200" s="114"/>
      <c r="B200" s="94"/>
      <c r="C200" s="95"/>
      <c r="D200" s="65"/>
    </row>
    <row r="201" spans="1:4" s="26" customFormat="1" ht="41.25" customHeight="1" hidden="1">
      <c r="A201" s="114"/>
      <c r="B201" s="94"/>
      <c r="C201" s="95"/>
      <c r="D201" s="65"/>
    </row>
    <row r="202" spans="1:4" s="26" customFormat="1" ht="37.5" customHeight="1" hidden="1">
      <c r="A202" s="114"/>
      <c r="B202" s="94"/>
      <c r="C202" s="95"/>
      <c r="D202" s="65"/>
    </row>
    <row r="203" spans="1:6" s="26" customFormat="1" ht="18" customHeight="1">
      <c r="A203" s="115"/>
      <c r="B203" s="118" t="s">
        <v>109</v>
      </c>
      <c r="C203" s="119"/>
      <c r="D203" s="69">
        <f>SUM(D196:D202)</f>
        <v>13700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65"/>
    </row>
    <row r="205" spans="1:4" s="26" customFormat="1" ht="26.25" customHeight="1" hidden="1">
      <c r="A205" s="99"/>
      <c r="B205" s="120"/>
      <c r="C205" s="121"/>
      <c r="D205" s="65"/>
    </row>
    <row r="206" spans="1:4" s="26" customFormat="1" ht="24" customHeight="1" hidden="1">
      <c r="A206" s="99"/>
      <c r="B206" s="94"/>
      <c r="C206" s="95"/>
      <c r="D206" s="65"/>
    </row>
    <row r="207" spans="1:4" s="26" customFormat="1" ht="24" customHeight="1" hidden="1">
      <c r="A207" s="99"/>
      <c r="B207" s="118" t="s">
        <v>109</v>
      </c>
      <c r="C207" s="119"/>
      <c r="D207" s="69">
        <f>D204+D205+D206</f>
        <v>0</v>
      </c>
    </row>
    <row r="208" spans="1:4" s="26" customFormat="1" ht="48" customHeight="1" hidden="1">
      <c r="A208" s="99" t="s">
        <v>15</v>
      </c>
      <c r="B208" s="116"/>
      <c r="C208" s="117"/>
      <c r="D208" s="86"/>
    </row>
    <row r="209" spans="1:4" s="26" customFormat="1" ht="26.25" customHeight="1" hidden="1">
      <c r="A209" s="99"/>
      <c r="B209" s="94"/>
      <c r="C209" s="95"/>
      <c r="D209" s="65"/>
    </row>
    <row r="210" spans="1:4" s="26" customFormat="1" ht="18.75" hidden="1">
      <c r="A210" s="99"/>
      <c r="B210" s="94"/>
      <c r="C210" s="95"/>
      <c r="D210" s="65"/>
    </row>
    <row r="211" spans="1:4" s="26" customFormat="1" ht="29.25" customHeight="1" hidden="1">
      <c r="A211" s="99"/>
      <c r="B211" s="94"/>
      <c r="C211" s="95"/>
      <c r="D211" s="65"/>
    </row>
    <row r="212" spans="1:4" s="26" customFormat="1" ht="29.25" customHeight="1" hidden="1">
      <c r="A212" s="99"/>
      <c r="B212" s="94"/>
      <c r="C212" s="95"/>
      <c r="D212" s="65"/>
    </row>
    <row r="213" spans="1:4" s="26" customFormat="1" ht="27" customHeight="1" hidden="1">
      <c r="A213" s="99"/>
      <c r="B213" s="94"/>
      <c r="C213" s="95"/>
      <c r="D213" s="65"/>
    </row>
    <row r="214" spans="1:6" s="26" customFormat="1" ht="19.5" hidden="1">
      <c r="A214" s="99"/>
      <c r="B214" s="118" t="s">
        <v>109</v>
      </c>
      <c r="C214" s="119"/>
      <c r="D214" s="69">
        <f>SUM(D208:D213)</f>
        <v>0</v>
      </c>
      <c r="F214" s="28"/>
    </row>
    <row r="215" spans="1:4" s="26" customFormat="1" ht="21" customHeight="1">
      <c r="A215" s="113" t="s">
        <v>238</v>
      </c>
      <c r="B215" s="94" t="s">
        <v>130</v>
      </c>
      <c r="C215" s="95"/>
      <c r="D215" s="65">
        <v>2700</v>
      </c>
    </row>
    <row r="216" spans="1:4" s="26" customFormat="1" ht="18.75">
      <c r="A216" s="114"/>
      <c r="B216" s="94" t="s">
        <v>406</v>
      </c>
      <c r="C216" s="95"/>
      <c r="D216" s="65">
        <v>1199.4</v>
      </c>
    </row>
    <row r="217" spans="1:4" s="26" customFormat="1" ht="21" customHeight="1" hidden="1">
      <c r="A217" s="114"/>
      <c r="B217" s="94"/>
      <c r="C217" s="95"/>
      <c r="D217" s="65"/>
    </row>
    <row r="218" spans="1:4" s="26" customFormat="1" ht="18.75" hidden="1">
      <c r="A218" s="114"/>
      <c r="B218" s="94"/>
      <c r="C218" s="95"/>
      <c r="D218" s="65"/>
    </row>
    <row r="219" spans="1:4" s="26" customFormat="1" ht="19.5">
      <c r="A219" s="115"/>
      <c r="B219" s="118" t="s">
        <v>109</v>
      </c>
      <c r="C219" s="119"/>
      <c r="D219" s="69">
        <f>SUM(D215:D218)</f>
        <v>3899.4</v>
      </c>
    </row>
    <row r="220" spans="1:6" s="26" customFormat="1" ht="24" customHeight="1">
      <c r="A220" s="113" t="s">
        <v>18</v>
      </c>
      <c r="B220" s="94" t="s">
        <v>43</v>
      </c>
      <c r="C220" s="95"/>
      <c r="D220" s="65">
        <v>22</v>
      </c>
      <c r="F220" s="28"/>
    </row>
    <row r="221" spans="1:4" s="26" customFormat="1" ht="22.5" customHeight="1" hidden="1">
      <c r="A221" s="114"/>
      <c r="B221" s="94"/>
      <c r="C221" s="95"/>
      <c r="D221" s="65"/>
    </row>
    <row r="222" spans="1:4" s="26" customFormat="1" ht="21" customHeight="1" hidden="1">
      <c r="A222" s="114"/>
      <c r="B222" s="94"/>
      <c r="C222" s="95"/>
      <c r="D222" s="65"/>
    </row>
    <row r="223" spans="1:4" s="26" customFormat="1" ht="24" customHeight="1" hidden="1">
      <c r="A223" s="114"/>
      <c r="B223" s="94"/>
      <c r="C223" s="95"/>
      <c r="D223" s="65"/>
    </row>
    <row r="224" spans="1:4" s="26" customFormat="1" ht="26.25" customHeight="1" hidden="1">
      <c r="A224" s="114"/>
      <c r="B224" s="94"/>
      <c r="C224" s="95"/>
      <c r="D224" s="65"/>
    </row>
    <row r="225" spans="1:7" s="26" customFormat="1" ht="21.75" customHeight="1">
      <c r="A225" s="115"/>
      <c r="B225" s="118" t="s">
        <v>109</v>
      </c>
      <c r="C225" s="119"/>
      <c r="D225" s="69">
        <f>D221+D220+D222+D223+D224</f>
        <v>22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94"/>
      <c r="C227" s="95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65"/>
    </row>
    <row r="240" spans="1:4" s="26" customFormat="1" ht="18.75" hidden="1">
      <c r="A240" s="114"/>
      <c r="B240" s="120"/>
      <c r="C240" s="121"/>
      <c r="D240" s="65"/>
    </row>
    <row r="241" spans="1:4" s="26" customFormat="1" ht="21" customHeight="1" hidden="1">
      <c r="A241" s="114"/>
      <c r="B241" s="94"/>
      <c r="C241" s="95"/>
      <c r="D241" s="65"/>
    </row>
    <row r="242" spans="1:4" s="26" customFormat="1" ht="18.75" hidden="1">
      <c r="A242" s="114"/>
      <c r="B242" s="94"/>
      <c r="C242" s="95"/>
      <c r="D242" s="65"/>
    </row>
    <row r="243" spans="1:4" s="26" customFormat="1" ht="18.75" hidden="1">
      <c r="A243" s="114"/>
      <c r="B243" s="94"/>
      <c r="C243" s="95"/>
      <c r="D243" s="65"/>
    </row>
    <row r="244" spans="1:4" s="26" customFormat="1" ht="21" customHeight="1" hidden="1">
      <c r="A244" s="114"/>
      <c r="B244" s="94"/>
      <c r="C244" s="95"/>
      <c r="D244" s="65"/>
    </row>
    <row r="245" spans="1:4" s="26" customFormat="1" ht="18.75" hidden="1">
      <c r="A245" s="114"/>
      <c r="B245" s="94"/>
      <c r="C245" s="95"/>
      <c r="D245" s="65"/>
    </row>
    <row r="246" spans="1:4" s="26" customFormat="1" ht="21" customHeight="1" hidden="1">
      <c r="A246" s="114"/>
      <c r="B246" s="94"/>
      <c r="C246" s="95"/>
      <c r="D246" s="65"/>
    </row>
    <row r="247" spans="1:4" s="26" customFormat="1" ht="21" customHeight="1" hidden="1">
      <c r="A247" s="114"/>
      <c r="B247" s="94"/>
      <c r="C247" s="95"/>
      <c r="D247" s="65"/>
    </row>
    <row r="248" spans="1:4" s="26" customFormat="1" ht="21" customHeight="1" hidden="1">
      <c r="A248" s="114"/>
      <c r="B248" s="94"/>
      <c r="C248" s="95"/>
      <c r="D248" s="65"/>
    </row>
    <row r="249" spans="1:4" s="26" customFormat="1" ht="18" customHeight="1" hidden="1">
      <c r="A249" s="115"/>
      <c r="B249" s="118" t="s">
        <v>109</v>
      </c>
      <c r="C249" s="119"/>
      <c r="D249" s="69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65"/>
    </row>
    <row r="251" spans="1:4" s="26" customFormat="1" ht="18.75" customHeight="1" hidden="1">
      <c r="A251" s="114" t="s">
        <v>165</v>
      </c>
      <c r="B251" s="94"/>
      <c r="C251" s="95"/>
      <c r="D251" s="65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42.75" customHeight="1">
      <c r="A260" s="113" t="s">
        <v>12</v>
      </c>
      <c r="B260" s="94" t="s">
        <v>465</v>
      </c>
      <c r="C260" s="95"/>
      <c r="D260" s="65">
        <v>497640</v>
      </c>
    </row>
    <row r="261" spans="1:4" s="26" customFormat="1" ht="40.5" customHeight="1">
      <c r="A261" s="114"/>
      <c r="B261" s="94" t="s">
        <v>466</v>
      </c>
      <c r="C261" s="95"/>
      <c r="D261" s="65">
        <v>2199971</v>
      </c>
    </row>
    <row r="262" spans="1:4" s="26" customFormat="1" ht="18.75">
      <c r="A262" s="114"/>
      <c r="B262" s="94" t="s">
        <v>467</v>
      </c>
      <c r="C262" s="95"/>
      <c r="D262" s="65">
        <v>38677.39</v>
      </c>
    </row>
    <row r="263" spans="1:4" s="26" customFormat="1" ht="18.75" hidden="1">
      <c r="A263" s="114"/>
      <c r="B263" s="94"/>
      <c r="C263" s="95"/>
      <c r="D263" s="65"/>
    </row>
    <row r="264" spans="1:4" s="26" customFormat="1" ht="18.75" hidden="1">
      <c r="A264" s="114"/>
      <c r="B264" s="94"/>
      <c r="C264" s="95"/>
      <c r="D264" s="65"/>
    </row>
    <row r="265" spans="1:4" s="26" customFormat="1" ht="18.75" hidden="1">
      <c r="A265" s="114"/>
      <c r="B265" s="94"/>
      <c r="C265" s="95"/>
      <c r="D265" s="65"/>
    </row>
    <row r="266" spans="1:4" s="26" customFormat="1" ht="20.25" customHeight="1">
      <c r="A266" s="115"/>
      <c r="B266" s="118" t="s">
        <v>109</v>
      </c>
      <c r="C266" s="119"/>
      <c r="D266" s="69">
        <f>SUM(D260:D265)</f>
        <v>2736288.39</v>
      </c>
    </row>
    <row r="267" spans="1:4" s="26" customFormat="1" ht="18.75" customHeight="1" hidden="1">
      <c r="A267" s="140"/>
      <c r="B267" s="94"/>
      <c r="C267" s="95"/>
      <c r="D267" s="65"/>
    </row>
    <row r="268" spans="1:4" s="26" customFormat="1" ht="21" customHeight="1" hidden="1">
      <c r="A268" s="141"/>
      <c r="B268" s="94"/>
      <c r="C268" s="95"/>
      <c r="D268" s="65"/>
    </row>
    <row r="269" spans="1:4" s="26" customFormat="1" ht="21.75" customHeight="1" hidden="1">
      <c r="A269" s="142"/>
      <c r="B269" s="94"/>
      <c r="C269" s="95"/>
      <c r="D269" s="65"/>
    </row>
    <row r="270" spans="1:4" s="26" customFormat="1" ht="19.5" hidden="1">
      <c r="A270" s="21"/>
      <c r="B270" s="118" t="s">
        <v>109</v>
      </c>
      <c r="C270" s="119"/>
      <c r="D270" s="69"/>
    </row>
    <row r="271" spans="1:7" s="26" customFormat="1" ht="19.5" customHeight="1">
      <c r="A271" s="21"/>
      <c r="B271" s="132" t="s">
        <v>19</v>
      </c>
      <c r="C271" s="133"/>
      <c r="D271" s="71">
        <f>D157+D12</f>
        <v>3185995.2800000003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74455</v>
      </c>
      <c r="E272" s="27"/>
      <c r="G272" s="28"/>
    </row>
    <row r="273" spans="1:7" s="26" customFormat="1" ht="18.75">
      <c r="A273" s="77" t="s">
        <v>15</v>
      </c>
      <c r="B273" s="94" t="s">
        <v>468</v>
      </c>
      <c r="C273" s="95"/>
      <c r="D273" s="29">
        <v>59700</v>
      </c>
      <c r="E273" s="27"/>
      <c r="G273" s="28"/>
    </row>
    <row r="274" spans="1:5" s="26" customFormat="1" ht="41.25" customHeight="1" hidden="1">
      <c r="A274" s="81" t="s">
        <v>66</v>
      </c>
      <c r="B274" s="126"/>
      <c r="C274" s="127"/>
      <c r="D274" s="65"/>
      <c r="E274" s="27"/>
    </row>
    <row r="275" spans="1:5" s="26" customFormat="1" ht="18.75" customHeight="1">
      <c r="A275" s="136" t="s">
        <v>370</v>
      </c>
      <c r="B275" s="126" t="s">
        <v>469</v>
      </c>
      <c r="C275" s="127"/>
      <c r="D275" s="65">
        <v>14755</v>
      </c>
      <c r="E275" s="76"/>
    </row>
    <row r="276" spans="1:5" s="26" customFormat="1" ht="18.75">
      <c r="A276" s="137"/>
      <c r="B276" s="138"/>
      <c r="C276" s="139"/>
      <c r="D276" s="92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3260450.2800000003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1671484.5899999999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15" customHeight="1">
      <c r="A286" s="113"/>
      <c r="B286" s="94"/>
      <c r="C286" s="95"/>
      <c r="D286" s="29"/>
      <c r="E286" s="27"/>
    </row>
    <row r="287" spans="1:5" s="26" customFormat="1" ht="18.75" customHeight="1">
      <c r="A287" s="115"/>
      <c r="B287" s="148"/>
      <c r="C287" s="148"/>
      <c r="D287" s="29"/>
      <c r="E287" s="27"/>
    </row>
    <row r="288" spans="1:5" s="26" customFormat="1" ht="15.75" customHeight="1" hidden="1">
      <c r="A288" s="140"/>
      <c r="B288" s="94"/>
      <c r="C288" s="95"/>
      <c r="D288" s="29"/>
      <c r="E288" s="27"/>
    </row>
    <row r="289" spans="1:5" s="26" customFormat="1" ht="15.75" customHeight="1" hidden="1">
      <c r="A289" s="141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2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4"/>
      <c r="B293" s="148"/>
      <c r="C293" s="148"/>
      <c r="D293" s="75"/>
    </row>
    <row r="294" spans="1:4" ht="15.75" customHeight="1" hidden="1">
      <c r="A294" s="21"/>
      <c r="B294" s="94"/>
      <c r="C294" s="95"/>
      <c r="D294" s="75"/>
    </row>
    <row r="295" spans="1:8" s="30" customFormat="1" ht="18.75" hidden="1">
      <c r="A295" s="74"/>
      <c r="B295" s="106"/>
      <c r="C295" s="106"/>
      <c r="D295" s="75"/>
      <c r="F295" s="22"/>
      <c r="G295" s="22"/>
      <c r="H295" s="22"/>
    </row>
    <row r="296" ht="18.75" hidden="1"/>
    <row r="297" ht="18.75" hidden="1"/>
    <row r="298" ht="18.75" hidden="1"/>
  </sheetData>
  <sheetProtection/>
  <mergeCells count="19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75:A276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A286:A287"/>
    <mergeCell ref="B286:C286"/>
    <mergeCell ref="B287:C287"/>
    <mergeCell ref="B295:C295"/>
    <mergeCell ref="A288:A291"/>
    <mergeCell ref="B288:C288"/>
    <mergeCell ref="B289:C289"/>
    <mergeCell ref="B290:C290"/>
    <mergeCell ref="B293:C293"/>
    <mergeCell ref="B294:C294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view="pageBreakPreview" zoomScale="70" zoomScaleSheetLayoutView="70" zoomScalePageLayoutView="0" workbookViewId="0" topLeftCell="A1">
      <selection activeCell="D9" sqref="D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423</v>
      </c>
      <c r="B1" s="96"/>
      <c r="C1" s="96"/>
      <c r="D1" s="96"/>
      <c r="E1" s="96"/>
    </row>
    <row r="2" spans="1:5" ht="26.25" customHeight="1" hidden="1">
      <c r="A2" s="97" t="s">
        <v>441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424</v>
      </c>
      <c r="B4" s="99"/>
      <c r="C4" s="99"/>
      <c r="D4" s="78">
        <v>5266769.33</v>
      </c>
      <c r="E4" s="23"/>
    </row>
    <row r="5" spans="1:5" ht="23.25" customHeight="1">
      <c r="A5" s="99" t="s">
        <v>425</v>
      </c>
      <c r="B5" s="99"/>
      <c r="C5" s="99"/>
      <c r="D5" s="54">
        <v>616507.67</v>
      </c>
      <c r="E5" s="23"/>
    </row>
    <row r="6" spans="1:5" ht="23.25" customHeight="1">
      <c r="A6" s="100" t="s">
        <v>426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/>
      <c r="E8" s="23"/>
    </row>
    <row r="9" spans="1:5" ht="22.5" customHeight="1">
      <c r="A9" s="104" t="s">
        <v>62</v>
      </c>
      <c r="B9" s="104"/>
      <c r="C9" s="104"/>
      <c r="D9" s="35">
        <v>1447.95</v>
      </c>
      <c r="E9" s="23"/>
    </row>
    <row r="10" spans="1:5" ht="23.25" customHeight="1">
      <c r="A10" s="99" t="s">
        <v>427</v>
      </c>
      <c r="B10" s="99"/>
      <c r="C10" s="99"/>
      <c r="D10" s="54">
        <f>D4+D5+D9</f>
        <v>5884724.95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46839.92999999999</v>
      </c>
      <c r="E12" s="24"/>
      <c r="F12" s="63"/>
    </row>
    <row r="13" spans="1:5" s="25" customFormat="1" ht="33.75" customHeight="1">
      <c r="A13" s="52" t="s">
        <v>55</v>
      </c>
      <c r="B13" s="106" t="s">
        <v>404</v>
      </c>
      <c r="C13" s="106"/>
      <c r="D13" s="39">
        <f>D14+D15+D16+D17+D18+D19+D20+D21+D22+D23+D24+D25+D26+D27+D28+D29+D30+D31+D32+D33</f>
        <v>2032.78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>
      <c r="A17" s="57"/>
      <c r="B17" s="51"/>
      <c r="C17" s="50" t="s">
        <v>30</v>
      </c>
      <c r="D17" s="49">
        <v>2032.78</v>
      </c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15386.22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>
      <c r="A37" s="52"/>
      <c r="B37" s="109" t="s">
        <v>90</v>
      </c>
      <c r="C37" s="109"/>
      <c r="D37" s="43">
        <f>14866.22+520</f>
        <v>15386.22</v>
      </c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29420.929999999997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29420.929999999997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>
      <c r="A94" s="57"/>
      <c r="B94" s="58"/>
      <c r="C94" s="50" t="s">
        <v>59</v>
      </c>
      <c r="D94" s="46">
        <v>856.84</v>
      </c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>
      <c r="A99" s="57"/>
      <c r="B99" s="58"/>
      <c r="C99" s="50" t="s">
        <v>15</v>
      </c>
      <c r="D99" s="46">
        <v>21353.85</v>
      </c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>
      <c r="A107" s="57"/>
      <c r="B107" s="58"/>
      <c r="C107" s="50" t="s">
        <v>66</v>
      </c>
      <c r="D107" s="46">
        <v>4675.64</v>
      </c>
      <c r="E107" s="32"/>
    </row>
    <row r="108" spans="1:5" s="33" customFormat="1" ht="28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>
      <c r="A111" s="57"/>
      <c r="B111" s="58"/>
      <c r="C111" s="50" t="s">
        <v>0</v>
      </c>
      <c r="D111" s="46">
        <v>2534.6</v>
      </c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59.25" customHeight="1" hidden="1">
      <c r="A154" s="114"/>
      <c r="B154" s="116"/>
      <c r="C154" s="117"/>
      <c r="D154" s="45"/>
      <c r="E154" s="24"/>
    </row>
    <row r="155" spans="1:5" s="25" customFormat="1" ht="35.25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D167+D179+D188+D195+D219+D225+D238+D259+D214+D270+D203+D207+D249+D266</f>
        <v>1019075.31</v>
      </c>
      <c r="E157" s="24"/>
      <c r="F157" s="63"/>
    </row>
    <row r="158" spans="1:6" s="25" customFormat="1" ht="20.25" customHeight="1">
      <c r="A158" s="113" t="s">
        <v>97</v>
      </c>
      <c r="B158" s="94" t="s">
        <v>103</v>
      </c>
      <c r="C158" s="95"/>
      <c r="D158" s="42">
        <v>1100</v>
      </c>
      <c r="E158" s="59"/>
      <c r="F158" s="63"/>
    </row>
    <row r="159" spans="1:6" s="25" customFormat="1" ht="36.75" customHeight="1">
      <c r="A159" s="114"/>
      <c r="B159" s="94" t="s">
        <v>428</v>
      </c>
      <c r="C159" s="95"/>
      <c r="D159" s="42">
        <v>6380</v>
      </c>
      <c r="E159" s="59"/>
      <c r="F159" s="63"/>
    </row>
    <row r="160" spans="1:7" s="25" customFormat="1" ht="36.75" customHeight="1" hidden="1">
      <c r="A160" s="114"/>
      <c r="B160" s="94"/>
      <c r="C160" s="95"/>
      <c r="D160" s="42"/>
      <c r="E160" s="59"/>
      <c r="G160" s="63"/>
    </row>
    <row r="161" spans="1:7" s="25" customFormat="1" ht="36.75" customHeight="1" hidden="1">
      <c r="A161" s="114"/>
      <c r="B161" s="94"/>
      <c r="C161" s="95"/>
      <c r="D161" s="42"/>
      <c r="E161" s="59"/>
      <c r="G161" s="63"/>
    </row>
    <row r="162" spans="1:7" s="25" customFormat="1" ht="24.75" customHeight="1" hidden="1">
      <c r="A162" s="114"/>
      <c r="B162" s="94"/>
      <c r="C162" s="95"/>
      <c r="D162" s="42"/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7480</v>
      </c>
      <c r="E167" s="59"/>
    </row>
    <row r="168" spans="1:4" s="26" customFormat="1" ht="42" customHeight="1">
      <c r="A168" s="99" t="s">
        <v>64</v>
      </c>
      <c r="B168" s="94" t="s">
        <v>442</v>
      </c>
      <c r="C168" s="95"/>
      <c r="D168" s="29">
        <f>350+3150+3850+630+210+210</f>
        <v>8400</v>
      </c>
    </row>
    <row r="169" spans="1:4" s="26" customFormat="1" ht="38.25" customHeight="1">
      <c r="A169" s="99"/>
      <c r="B169" s="94" t="s">
        <v>135</v>
      </c>
      <c r="C169" s="95"/>
      <c r="D169" s="29">
        <f>312.76+1465.11+1763.54+132.64+225.56+86.47</f>
        <v>3986.0799999999995</v>
      </c>
    </row>
    <row r="170" spans="1:4" s="26" customFormat="1" ht="38.25" customHeight="1">
      <c r="A170" s="99"/>
      <c r="B170" s="94" t="s">
        <v>433</v>
      </c>
      <c r="C170" s="95"/>
      <c r="D170" s="29">
        <f>49288+670</f>
        <v>49958</v>
      </c>
    </row>
    <row r="171" spans="1:4" s="26" customFormat="1" ht="39" customHeight="1">
      <c r="A171" s="99"/>
      <c r="B171" s="94" t="s">
        <v>434</v>
      </c>
      <c r="C171" s="95"/>
      <c r="D171" s="29">
        <f>3747.08+12296.24+283.58+75.7+179.83</f>
        <v>16582.43</v>
      </c>
    </row>
    <row r="172" spans="1:4" s="26" customFormat="1" ht="38.25" customHeight="1">
      <c r="A172" s="99"/>
      <c r="B172" s="94" t="s">
        <v>435</v>
      </c>
      <c r="C172" s="95"/>
      <c r="D172" s="29">
        <v>250</v>
      </c>
    </row>
    <row r="173" spans="1:4" s="26" customFormat="1" ht="24" customHeight="1">
      <c r="A173" s="99"/>
      <c r="B173" s="94" t="s">
        <v>436</v>
      </c>
      <c r="C173" s="95"/>
      <c r="D173" s="29">
        <v>4840</v>
      </c>
    </row>
    <row r="174" spans="1:4" s="26" customFormat="1" ht="27.75" customHeight="1">
      <c r="A174" s="99"/>
      <c r="B174" s="94" t="s">
        <v>437</v>
      </c>
      <c r="C174" s="95"/>
      <c r="D174" s="29">
        <v>3381</v>
      </c>
    </row>
    <row r="175" spans="1:4" s="26" customFormat="1" ht="22.5" customHeight="1">
      <c r="A175" s="99"/>
      <c r="B175" s="94" t="s">
        <v>443</v>
      </c>
      <c r="C175" s="95"/>
      <c r="D175" s="29">
        <v>3150</v>
      </c>
    </row>
    <row r="176" spans="1:4" s="26" customFormat="1" ht="22.5" customHeight="1">
      <c r="A176" s="99"/>
      <c r="B176" s="94" t="s">
        <v>438</v>
      </c>
      <c r="C176" s="95"/>
      <c r="D176" s="29">
        <v>1460</v>
      </c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>
      <c r="A179" s="99"/>
      <c r="B179" s="118" t="s">
        <v>109</v>
      </c>
      <c r="C179" s="119"/>
      <c r="D179" s="62">
        <f>SUM(D168:D178)</f>
        <v>92007.51000000001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39" customHeight="1">
      <c r="A189" s="99" t="s">
        <v>69</v>
      </c>
      <c r="B189" s="94" t="s">
        <v>439</v>
      </c>
      <c r="C189" s="95"/>
      <c r="D189" s="29">
        <v>20400</v>
      </c>
    </row>
    <row r="190" spans="1:4" s="26" customFormat="1" ht="22.5" customHeight="1">
      <c r="A190" s="99"/>
      <c r="B190" s="94" t="s">
        <v>440</v>
      </c>
      <c r="C190" s="95"/>
      <c r="D190" s="29">
        <v>1200</v>
      </c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>
      <c r="A195" s="99"/>
      <c r="B195" s="118" t="s">
        <v>109</v>
      </c>
      <c r="C195" s="119"/>
      <c r="D195" s="62">
        <f>SUM(D189:D194)</f>
        <v>21600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48" customHeight="1">
      <c r="A208" s="99" t="s">
        <v>15</v>
      </c>
      <c r="B208" s="116" t="s">
        <v>430</v>
      </c>
      <c r="C208" s="117"/>
      <c r="D208" s="43">
        <v>100000</v>
      </c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>
      <c r="A214" s="99"/>
      <c r="B214" s="118" t="s">
        <v>109</v>
      </c>
      <c r="C214" s="119"/>
      <c r="D214" s="62">
        <f>SUM(D208:D213)</f>
        <v>100000</v>
      </c>
      <c r="F214" s="28"/>
    </row>
    <row r="215" spans="1:4" s="26" customFormat="1" ht="21" customHeight="1">
      <c r="A215" s="113" t="s">
        <v>238</v>
      </c>
      <c r="B215" s="94" t="s">
        <v>431</v>
      </c>
      <c r="C215" s="95"/>
      <c r="D215" s="65">
        <v>198</v>
      </c>
    </row>
    <row r="216" spans="1:4" s="26" customFormat="1" ht="39" customHeight="1">
      <c r="A216" s="114"/>
      <c r="B216" s="94" t="s">
        <v>432</v>
      </c>
      <c r="C216" s="95"/>
      <c r="D216" s="65">
        <v>605.44</v>
      </c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>
      <c r="A219" s="115"/>
      <c r="B219" s="118" t="s">
        <v>109</v>
      </c>
      <c r="C219" s="119"/>
      <c r="D219" s="62">
        <f>SUM(D215:D218)</f>
        <v>803.44</v>
      </c>
    </row>
    <row r="220" spans="1:6" s="26" customFormat="1" ht="24" customHeight="1" hidden="1">
      <c r="A220" s="113" t="s">
        <v>18</v>
      </c>
      <c r="B220" s="94"/>
      <c r="C220" s="95"/>
      <c r="D220" s="29"/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1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26.25" customHeight="1" hidden="1">
      <c r="A224" s="114"/>
      <c r="B224" s="94"/>
      <c r="C224" s="95"/>
      <c r="D224" s="29"/>
    </row>
    <row r="225" spans="1:7" s="26" customFormat="1" ht="21.75" customHeight="1" hidden="1">
      <c r="A225" s="115"/>
      <c r="B225" s="118" t="s">
        <v>109</v>
      </c>
      <c r="C225" s="119"/>
      <c r="D225" s="62">
        <f>D221+D220+D222+D223+D224</f>
        <v>0</v>
      </c>
      <c r="G225" s="28"/>
    </row>
    <row r="226" spans="1:7" s="26" customFormat="1" ht="22.5" customHeight="1">
      <c r="A226" s="123" t="s">
        <v>31</v>
      </c>
      <c r="B226" s="94" t="s">
        <v>429</v>
      </c>
      <c r="C226" s="95"/>
      <c r="D226" s="65">
        <v>650</v>
      </c>
      <c r="G226" s="28"/>
    </row>
    <row r="227" spans="1:4" s="26" customFormat="1" ht="25.5" customHeight="1">
      <c r="A227" s="124"/>
      <c r="B227" s="94" t="s">
        <v>428</v>
      </c>
      <c r="C227" s="95"/>
      <c r="D227" s="65">
        <v>120</v>
      </c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>
      <c r="A238" s="125"/>
      <c r="B238" s="129" t="s">
        <v>109</v>
      </c>
      <c r="C238" s="130"/>
      <c r="D238" s="69">
        <f>SUM(D226:D237)</f>
        <v>770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37.5" customHeight="1">
      <c r="A260" s="113" t="s">
        <v>12</v>
      </c>
      <c r="B260" s="94" t="s">
        <v>444</v>
      </c>
      <c r="C260" s="95"/>
      <c r="D260" s="29">
        <v>55514.55</v>
      </c>
    </row>
    <row r="261" spans="1:4" s="26" customFormat="1" ht="0.75" customHeight="1">
      <c r="A261" s="114"/>
      <c r="B261" s="94"/>
      <c r="C261" s="95"/>
      <c r="D261" s="29"/>
    </row>
    <row r="262" spans="1:4" s="26" customFormat="1" ht="43.5" customHeight="1">
      <c r="A262" s="114"/>
      <c r="B262" s="94" t="s">
        <v>445</v>
      </c>
      <c r="C262" s="95"/>
      <c r="D262" s="29">
        <v>27883.2</v>
      </c>
    </row>
    <row r="263" spans="1:4" s="26" customFormat="1" ht="18.75">
      <c r="A263" s="114"/>
      <c r="B263" s="94" t="s">
        <v>446</v>
      </c>
      <c r="C263" s="95"/>
      <c r="D263" s="29">
        <v>713016.61</v>
      </c>
    </row>
    <row r="264" spans="1:4" s="26" customFormat="1" ht="2.25" customHeight="1">
      <c r="A264" s="114"/>
      <c r="B264" s="94"/>
      <c r="C264" s="95"/>
      <c r="D264" s="29"/>
    </row>
    <row r="265" spans="1:4" s="26" customFormat="1" ht="18.75" hidden="1">
      <c r="A265" s="114"/>
      <c r="B265" s="94"/>
      <c r="C265" s="95"/>
      <c r="D265" s="29"/>
    </row>
    <row r="266" spans="1:4" s="26" customFormat="1" ht="20.25" customHeight="1">
      <c r="A266" s="115"/>
      <c r="B266" s="118" t="s">
        <v>109</v>
      </c>
      <c r="C266" s="119"/>
      <c r="D266" s="62">
        <f>SUM(D260:D265)</f>
        <v>796414.36</v>
      </c>
    </row>
    <row r="267" spans="1:4" s="26" customFormat="1" ht="1.5" customHeight="1">
      <c r="A267" s="140"/>
      <c r="B267" s="94"/>
      <c r="C267" s="95"/>
      <c r="D267" s="29"/>
    </row>
    <row r="268" spans="1:4" s="26" customFormat="1" ht="21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/>
    </row>
    <row r="271" spans="1:7" s="26" customFormat="1" ht="19.5" customHeight="1">
      <c r="A271" s="21"/>
      <c r="B271" s="132" t="s">
        <v>19</v>
      </c>
      <c r="C271" s="133"/>
      <c r="D271" s="24">
        <f>D157+D12</f>
        <v>1065915.24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824779.21</v>
      </c>
      <c r="E272" s="27"/>
      <c r="G272" s="28"/>
    </row>
    <row r="273" spans="1:7" s="26" customFormat="1" ht="56.25" customHeight="1">
      <c r="A273" s="77" t="s">
        <v>59</v>
      </c>
      <c r="B273" s="94" t="s">
        <v>447</v>
      </c>
      <c r="C273" s="95"/>
      <c r="D273" s="29">
        <v>25000</v>
      </c>
      <c r="E273" s="27"/>
      <c r="G273" s="28"/>
    </row>
    <row r="274" spans="1:5" s="26" customFormat="1" ht="41.25" customHeight="1">
      <c r="A274" s="81" t="s">
        <v>66</v>
      </c>
      <c r="B274" s="126" t="s">
        <v>448</v>
      </c>
      <c r="C274" s="127"/>
      <c r="D274" s="65">
        <v>47796</v>
      </c>
      <c r="E274" s="27"/>
    </row>
    <row r="275" spans="1:5" s="26" customFormat="1" ht="18.75" customHeight="1">
      <c r="A275" s="136" t="s">
        <v>370</v>
      </c>
      <c r="B275" s="150" t="s">
        <v>449</v>
      </c>
      <c r="C275" s="151"/>
      <c r="D275" s="154">
        <v>751983.21</v>
      </c>
      <c r="E275" s="76"/>
    </row>
    <row r="276" spans="1:5" s="26" customFormat="1" ht="18.75" customHeight="1">
      <c r="A276" s="137"/>
      <c r="B276" s="152"/>
      <c r="C276" s="153"/>
      <c r="D276" s="155"/>
      <c r="E276" s="76"/>
    </row>
    <row r="277" spans="1:4" s="26" customFormat="1" ht="18.75">
      <c r="A277" s="81"/>
      <c r="B277" s="126"/>
      <c r="C277" s="127"/>
      <c r="D277" s="65"/>
    </row>
    <row r="278" spans="1:4" s="26" customFormat="1" ht="18.75" customHeight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1890694.45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3994030.5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70926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45" customHeight="1">
      <c r="A286" s="113" t="s">
        <v>64</v>
      </c>
      <c r="B286" s="94" t="s">
        <v>145</v>
      </c>
      <c r="C286" s="95"/>
      <c r="D286" s="29">
        <v>45300</v>
      </c>
      <c r="E286" s="27"/>
    </row>
    <row r="287" spans="1:5" s="26" customFormat="1" ht="103.5" customHeight="1">
      <c r="A287" s="115"/>
      <c r="B287" s="148" t="s">
        <v>131</v>
      </c>
      <c r="C287" s="148"/>
      <c r="D287" s="29">
        <v>25626</v>
      </c>
      <c r="E287" s="27"/>
    </row>
    <row r="288" spans="1:5" s="26" customFormat="1" ht="15.75" customHeight="1">
      <c r="A288" s="140"/>
      <c r="B288" s="94"/>
      <c r="C288" s="95"/>
      <c r="D288" s="29"/>
      <c r="E288" s="27"/>
    </row>
    <row r="289" spans="1:5" s="26" customFormat="1" ht="15.75" customHeight="1">
      <c r="A289" s="141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2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4"/>
      <c r="B293" s="148"/>
      <c r="C293" s="148"/>
      <c r="D293" s="75"/>
    </row>
    <row r="294" spans="1:4" ht="15.75" customHeight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1">
    <mergeCell ref="D275:D276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70:C270"/>
    <mergeCell ref="B271:C271"/>
    <mergeCell ref="B283:C283"/>
    <mergeCell ref="B272:C272"/>
    <mergeCell ref="B273:C273"/>
    <mergeCell ref="B274:C274"/>
    <mergeCell ref="A275:A276"/>
    <mergeCell ref="B275:C276"/>
    <mergeCell ref="B277:C277"/>
    <mergeCell ref="B295:C295"/>
    <mergeCell ref="A288:A291"/>
    <mergeCell ref="B288:C288"/>
    <mergeCell ref="B289:C289"/>
    <mergeCell ref="B290:C290"/>
    <mergeCell ref="B278:C278"/>
    <mergeCell ref="B279:C279"/>
    <mergeCell ref="B280:C280"/>
    <mergeCell ref="B281:C281"/>
    <mergeCell ref="B282:C282"/>
    <mergeCell ref="B293:C293"/>
    <mergeCell ref="B294:C294"/>
    <mergeCell ref="B284:C284"/>
    <mergeCell ref="B285:C285"/>
    <mergeCell ref="A286:A287"/>
    <mergeCell ref="B286:C286"/>
    <mergeCell ref="B287:C28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2021-08-16T05:43:34Z</dcterms:modified>
  <cp:category/>
  <cp:version/>
  <cp:contentType/>
  <cp:contentStatus/>
</cp:coreProperties>
</file>